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iluftsraadet-my.sharepoint.com/personal/felleslagring_friluftsraadet_no/Documents/Felles/Administrasjon felles/Økonomi Budsjett Rekneskap/Budsjett/Budsjett 2025/"/>
    </mc:Choice>
  </mc:AlternateContent>
  <xr:revisionPtr revIDLastSave="0" documentId="8_{354D3E77-BEC6-436B-BBB7-EED7F89BC329}" xr6:coauthVersionLast="47" xr6:coauthVersionMax="47" xr10:uidLastSave="{00000000-0000-0000-0000-000000000000}"/>
  <bookViews>
    <workbookView xWindow="-108" yWindow="-108" windowWidth="23256" windowHeight="12456" tabRatio="872" xr2:uid="{3324D298-FE05-4FC1-B58D-9D60AB9F5686}"/>
  </bookViews>
  <sheets>
    <sheet name="Driftsregnskap §5-6" sheetId="1" r:id="rId1"/>
    <sheet name="Bevilgningsoversikt drift §5-4" sheetId="8" r:id="rId2"/>
    <sheet name="Investeringsregnskap §5-5" sheetId="2" r:id="rId3"/>
    <sheet name="Balansen §5-8 " sheetId="3" r:id="rId4"/>
    <sheet name="Budsjettavvik § 5-9" sheetId="9" r:id="rId5"/>
    <sheet name="Noter" sheetId="4" r:id="rId6"/>
    <sheet name="Drift regnskap kontospes" sheetId="5" r:id="rId7"/>
    <sheet name="Inv regnskap konto spes" sheetId="6" r:id="rId8"/>
    <sheet name="Balanse konto spes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8" l="1"/>
  <c r="F32" i="1" l="1"/>
  <c r="F22" i="1"/>
  <c r="F16" i="1"/>
  <c r="F9" i="1"/>
  <c r="F17" i="1" s="1"/>
  <c r="F24" i="1" s="1"/>
  <c r="F33" i="1" s="1"/>
  <c r="D49" i="6"/>
  <c r="E33" i="5"/>
  <c r="D21" i="5"/>
  <c r="D18" i="5"/>
  <c r="E107" i="5"/>
  <c r="E70" i="5"/>
  <c r="E67" i="5"/>
  <c r="E66" i="5"/>
  <c r="E61" i="5"/>
  <c r="E53" i="5"/>
  <c r="E52" i="5"/>
  <c r="E84" i="5"/>
  <c r="E43" i="5"/>
  <c r="B49" i="6"/>
  <c r="C49" i="6"/>
  <c r="E49" i="6"/>
  <c r="B34" i="6"/>
  <c r="C34" i="6"/>
  <c r="D34" i="6"/>
  <c r="E34" i="6"/>
  <c r="B23" i="6"/>
  <c r="C23" i="6"/>
  <c r="D23" i="6"/>
  <c r="E23" i="6"/>
  <c r="B17" i="6"/>
  <c r="C17" i="6"/>
  <c r="D17" i="6"/>
  <c r="E17" i="6"/>
  <c r="B4" i="6"/>
  <c r="C4" i="6"/>
  <c r="D4" i="6"/>
  <c r="E4" i="6"/>
  <c r="E28" i="5" l="1"/>
  <c r="D91" i="5"/>
  <c r="B54" i="3"/>
  <c r="B47" i="3"/>
  <c r="B41" i="3"/>
  <c r="B27" i="3"/>
  <c r="B25" i="3"/>
  <c r="B14" i="3"/>
  <c r="B4" i="3"/>
  <c r="B29" i="2"/>
  <c r="C29" i="2"/>
  <c r="D29" i="2"/>
  <c r="B9" i="2"/>
  <c r="C9" i="2"/>
  <c r="D9" i="2"/>
  <c r="B28" i="8"/>
  <c r="C28" i="8"/>
  <c r="D28" i="8"/>
  <c r="B20" i="8"/>
  <c r="C20" i="8"/>
  <c r="B18" i="8"/>
  <c r="C18" i="8"/>
  <c r="D18" i="8"/>
  <c r="B11" i="8"/>
  <c r="B12" i="8" s="1"/>
  <c r="C11" i="8"/>
  <c r="C12" i="8" s="1"/>
  <c r="D11" i="8"/>
  <c r="D12" i="8" s="1"/>
  <c r="D20" i="8" s="1"/>
  <c r="B32" i="1"/>
  <c r="C32" i="1"/>
  <c r="D32" i="1"/>
  <c r="B22" i="1"/>
  <c r="C22" i="1"/>
  <c r="D22" i="1"/>
  <c r="B16" i="1"/>
  <c r="C16" i="1"/>
  <c r="D16" i="1"/>
  <c r="B9" i="1"/>
  <c r="B17" i="1" s="1"/>
  <c r="B24" i="1" s="1"/>
  <c r="B33" i="1" s="1"/>
  <c r="C9" i="1"/>
  <c r="C17" i="1" s="1"/>
  <c r="C24" i="1" s="1"/>
  <c r="C33" i="1" s="1"/>
  <c r="D9" i="1"/>
  <c r="D17" i="1" s="1"/>
  <c r="D24" i="1" s="1"/>
  <c r="D33" i="1" s="1"/>
  <c r="E9" i="8"/>
  <c r="C4" i="4"/>
  <c r="B33" i="4"/>
  <c r="B23" i="4"/>
  <c r="C38" i="3"/>
  <c r="E29" i="1"/>
  <c r="C40" i="3"/>
  <c r="E13" i="1"/>
  <c r="C15" i="3"/>
  <c r="E23" i="1"/>
  <c r="D47" i="4"/>
  <c r="B82" i="4"/>
  <c r="B78" i="4"/>
  <c r="C47" i="4"/>
  <c r="B11" i="4"/>
  <c r="C6" i="4"/>
  <c r="B6" i="4"/>
  <c r="D5" i="4"/>
  <c r="D4" i="4"/>
  <c r="D6" i="4" s="1"/>
  <c r="C52" i="3" l="1"/>
  <c r="C48" i="3"/>
  <c r="C47" i="3"/>
  <c r="C42" i="3"/>
  <c r="C41" i="3" s="1"/>
  <c r="C37" i="3"/>
  <c r="C33" i="3"/>
  <c r="C28" i="3"/>
  <c r="C27" i="3" s="1"/>
  <c r="C54" i="3" s="1"/>
  <c r="C21" i="3"/>
  <c r="C16" i="3"/>
  <c r="C14" i="3"/>
  <c r="C5" i="3"/>
  <c r="C8" i="3"/>
  <c r="E29" i="2"/>
  <c r="E9" i="2"/>
  <c r="E28" i="8"/>
  <c r="E16" i="8"/>
  <c r="E18" i="8" s="1"/>
  <c r="E11" i="8"/>
  <c r="E12" i="8" s="1"/>
  <c r="E14" i="1"/>
  <c r="E11" i="1"/>
  <c r="E12" i="1"/>
  <c r="E20" i="1"/>
  <c r="E22" i="1"/>
  <c r="E32" i="1"/>
  <c r="E16" i="1"/>
  <c r="E9" i="1"/>
  <c r="E17" i="1" s="1"/>
  <c r="C4" i="3" l="1"/>
  <c r="C25" i="3"/>
  <c r="E20" i="8"/>
  <c r="E24" i="1"/>
  <c r="E33" i="1" s="1"/>
  <c r="D113" i="5" l="1"/>
  <c r="D107" i="5" l="1"/>
  <c r="D109" i="5"/>
  <c r="D119" i="5"/>
  <c r="D103" i="5"/>
  <c r="D102" i="5"/>
  <c r="D98" i="5"/>
  <c r="D86" i="5"/>
  <c r="D79" i="5"/>
  <c r="D45" i="5"/>
  <c r="D42" i="5"/>
  <c r="D32" i="5"/>
  <c r="G42" i="5" s="1"/>
  <c r="D24" i="5"/>
  <c r="D10" i="5"/>
  <c r="D30" i="5" s="1"/>
  <c r="E45" i="5"/>
  <c r="E98" i="5"/>
  <c r="E91" i="5"/>
  <c r="E102" i="5" s="1"/>
  <c r="E86" i="5"/>
  <c r="E79" i="5"/>
  <c r="E42" i="5"/>
  <c r="E32" i="5"/>
  <c r="H42" i="5" s="1"/>
  <c r="E24" i="5"/>
  <c r="E10" i="5"/>
  <c r="E30" i="5"/>
  <c r="B30" i="5"/>
  <c r="C30" i="5"/>
  <c r="E88" i="5" l="1"/>
  <c r="E89" i="5" s="1"/>
  <c r="E104" i="5"/>
  <c r="E103" i="5" s="1"/>
  <c r="D88" i="5"/>
  <c r="D89" i="5" s="1"/>
  <c r="D105" i="5" s="1"/>
  <c r="E105" i="5" l="1"/>
  <c r="E113" i="5" s="1"/>
  <c r="E119" i="5" s="1"/>
  <c r="C40" i="9"/>
  <c r="C33" i="9"/>
  <c r="C38" i="9" s="1"/>
  <c r="C9" i="9"/>
  <c r="C14" i="9" s="1"/>
  <c r="C19" i="9" l="1"/>
</calcChain>
</file>

<file path=xl/sharedStrings.xml><?xml version="1.0" encoding="utf-8"?>
<sst xmlns="http://schemas.openxmlformats.org/spreadsheetml/2006/main" count="614" uniqueCount="436">
  <si>
    <t>Bevilgningsoversikt - invest. (regnskap)</t>
  </si>
  <si>
    <t>1 Investeringer i varige driftsmidler</t>
  </si>
  <si>
    <t>2 Tilskudd til andres investeringer</t>
  </si>
  <si>
    <t>3 Investeringer i aksjer og andeler i selskaper</t>
  </si>
  <si>
    <t>4 Utlån av egne midler</t>
  </si>
  <si>
    <t>5 Avdrag på lån</t>
  </si>
  <si>
    <t>6 Sum investeringsutgifter</t>
  </si>
  <si>
    <t>7 Kompensasjon for merverdiavgift</t>
  </si>
  <si>
    <t>8 Tilskudd fra andre</t>
  </si>
  <si>
    <t>9 Salg av varige driftsmidler</t>
  </si>
  <si>
    <t>10 Salg av finansielle anleggsmidler</t>
  </si>
  <si>
    <t>11 Utdeling fra selskaper</t>
  </si>
  <si>
    <t>12 Mottatte avdrag på utlån av egne midler</t>
  </si>
  <si>
    <t>13 Bruk av lån</t>
  </si>
  <si>
    <t>14 Sum investeringsinntekter</t>
  </si>
  <si>
    <t>15 Videreutlån</t>
  </si>
  <si>
    <t>16 Bruk av lån til videreutlån</t>
  </si>
  <si>
    <t>17 Avdrag på lån til videreutlån</t>
  </si>
  <si>
    <t>18 Mottatte avdrag på videreutlån</t>
  </si>
  <si>
    <t>19 Netto utgifter videreutlån</t>
  </si>
  <si>
    <t>20 Overføring fra drift</t>
  </si>
  <si>
    <t>21 Avsetninger til bundne investeringsfond</t>
  </si>
  <si>
    <t>22 Bruk av bundne investeringsfond</t>
  </si>
  <si>
    <t>23 Avsetninger til ubundet investeringsfond</t>
  </si>
  <si>
    <t>24 Bruk av ubundet investeringsfond</t>
  </si>
  <si>
    <t>25 Dekning av tidligere års udekket beløp</t>
  </si>
  <si>
    <t>26 Sum overføring fra drift og netto avsetninger</t>
  </si>
  <si>
    <t>27 Fremført til inndekning i senere år (udekket beløp)</t>
  </si>
  <si>
    <t>Økonomiske oversikter</t>
  </si>
  <si>
    <t>Økonomisk oversikt - drift</t>
  </si>
  <si>
    <t>Driftsinntekter</t>
  </si>
  <si>
    <t>1 Rammetilskudd</t>
  </si>
  <si>
    <t>2 Inntekts- og formuesskatt</t>
  </si>
  <si>
    <t>3 Eiendomsskatt</t>
  </si>
  <si>
    <t>4 Andre skatteinntekter</t>
  </si>
  <si>
    <t>5 Andre overføringer og tilskudd fra staten</t>
  </si>
  <si>
    <t>6 Overføringer og tilskudd fra andre</t>
  </si>
  <si>
    <t>7 Brukerbetalinger</t>
  </si>
  <si>
    <t>8 Salgs- og leieinntekter</t>
  </si>
  <si>
    <t>9 Sum driftsinntekter</t>
  </si>
  <si>
    <t>Driftsutgifter</t>
  </si>
  <si>
    <t>10 Lønnsutgifter</t>
  </si>
  <si>
    <t>11 Sosiale utgifter</t>
  </si>
  <si>
    <t>12 Kjøp av varer og tjenester</t>
  </si>
  <si>
    <t>13 Overføringer og tilskudd til andre</t>
  </si>
  <si>
    <t>14 Avskrivninger</t>
  </si>
  <si>
    <t>15 Sum driftsutgifter</t>
  </si>
  <si>
    <t>16 Brutto driftsresultat</t>
  </si>
  <si>
    <t>Finansinntekter</t>
  </si>
  <si>
    <t>17 Renteinntekter</t>
  </si>
  <si>
    <t>18 Utbytter</t>
  </si>
  <si>
    <t>19 Gevinster og tap på finansielle omløpsmidler</t>
  </si>
  <si>
    <t>20 Renteutgifter</t>
  </si>
  <si>
    <t>21 Avdrag på lån</t>
  </si>
  <si>
    <t>22 Netto finansutgifter</t>
  </si>
  <si>
    <t>23 Motpost avskrivninger</t>
  </si>
  <si>
    <t>24 Netto driftsresultat</t>
  </si>
  <si>
    <t>Disp. eller dekning av netto driftsresultat:</t>
  </si>
  <si>
    <t>25 Overføring til investering</t>
  </si>
  <si>
    <t>26 Avsetninger til bundne driftsfond</t>
  </si>
  <si>
    <t>27 Bruk av bundne driftsfond</t>
  </si>
  <si>
    <t>28 Avsetninger til disposisjonsfond</t>
  </si>
  <si>
    <t>29 Bruk av disposisjonsfond</t>
  </si>
  <si>
    <t>30 Dekning av tidligere års merforbruk</t>
  </si>
  <si>
    <t>31 Sum disponeringer eller dekning av netto driftsresultat</t>
  </si>
  <si>
    <t>32 Fremført til inndekning i senere år (merforbruk)</t>
  </si>
  <si>
    <t>Oversikt - balanse</t>
  </si>
  <si>
    <t>EIENDELER</t>
  </si>
  <si>
    <t>A. Anleggsmidler</t>
  </si>
  <si>
    <t>I. Varige driftsmidler</t>
  </si>
  <si>
    <t>1. Faste eiendommer og anlegg</t>
  </si>
  <si>
    <t>2. Utstyr, maskiner og transportmidler</t>
  </si>
  <si>
    <t>II. Finansielle anleggsmidler</t>
  </si>
  <si>
    <t>1. Aksjer og andeler</t>
  </si>
  <si>
    <t>2. Obligasjoner</t>
  </si>
  <si>
    <t>3. Utlån</t>
  </si>
  <si>
    <t>III. Immaterielle eiendeler</t>
  </si>
  <si>
    <t>IV. Pensjonsmidler</t>
  </si>
  <si>
    <t>B. Omløpsmidler</t>
  </si>
  <si>
    <t>I. Bankinnskudd og kontanter</t>
  </si>
  <si>
    <t>II. Finansielle omløpsmidler</t>
  </si>
  <si>
    <t>3. Sertifikater</t>
  </si>
  <si>
    <t>4. Derivater</t>
  </si>
  <si>
    <t>III. Kortsiktige fordringer</t>
  </si>
  <si>
    <t>1. Kundefordringer</t>
  </si>
  <si>
    <t>2. Andre kortsiktige fordringer</t>
  </si>
  <si>
    <t>3. Premieavvik</t>
  </si>
  <si>
    <t>Sum eiendeler</t>
  </si>
  <si>
    <t>EGENKAPITAL OG GJELD</t>
  </si>
  <si>
    <t>C. Egenkapital</t>
  </si>
  <si>
    <t>I. Egenkapital drift</t>
  </si>
  <si>
    <t>1. Disposisjonsfond</t>
  </si>
  <si>
    <t>2. Bundne driftsfond</t>
  </si>
  <si>
    <t>3. Merforbruk i driftsregnskapet</t>
  </si>
  <si>
    <t>4. Mindreforbruk i driftsregnskapet</t>
  </si>
  <si>
    <t>II. Egenkapital investering</t>
  </si>
  <si>
    <t>1. Ubundet investeringsfond</t>
  </si>
  <si>
    <t>2. Bundne investeringsfond</t>
  </si>
  <si>
    <t>3. Udekket beløp i investeringsregnskapet</t>
  </si>
  <si>
    <t>III. Annen egenkapital</t>
  </si>
  <si>
    <t>1. Kapitalkonto</t>
  </si>
  <si>
    <t>2. Prinsippendringer som påvirker arbeidskapitalen drift</t>
  </si>
  <si>
    <t>3. Prinsippendringer som påvirker arbeidskapitalen investering</t>
  </si>
  <si>
    <t>D. Langsiktig gjeld</t>
  </si>
  <si>
    <t>I. Lån</t>
  </si>
  <si>
    <t>1. Gjeld til kredittinstitusjoner</t>
  </si>
  <si>
    <t>2. Obligasjonslån</t>
  </si>
  <si>
    <t>3. Sertifikatlån</t>
  </si>
  <si>
    <t>II. Pensjonsforpliktelse</t>
  </si>
  <si>
    <t>E. Kortsiktig gjeld</t>
  </si>
  <si>
    <t>I. Kortsiktig gjeld</t>
  </si>
  <si>
    <t>1. Leverandørgjeld</t>
  </si>
  <si>
    <t>2. Likviditetslån</t>
  </si>
  <si>
    <t>3. Derivater</t>
  </si>
  <si>
    <t>4. Annen kortsiktig gjeld</t>
  </si>
  <si>
    <t>5. Premieavvik</t>
  </si>
  <si>
    <t>Sum egenkapital og gjeld</t>
  </si>
  <si>
    <t>F. Memoriakonti</t>
  </si>
  <si>
    <t>I. Ubrukte lånemidler</t>
  </si>
  <si>
    <t>II. Andre memoriakonti</t>
  </si>
  <si>
    <t>III. Motkonto for memoriakontiene</t>
  </si>
  <si>
    <t xml:space="preserve">     810 ANDRE STATLIGE OVERFØRINGER</t>
  </si>
  <si>
    <t xml:space="preserve">     700 REFUSJON FRA STATEN</t>
  </si>
  <si>
    <t xml:space="preserve">     710 SYKELØNNSREFUSJON</t>
  </si>
  <si>
    <t xml:space="preserve">     729 KOMPENSASJON MOMS PÅLØPT I DRIFTSREGNSKAPET</t>
  </si>
  <si>
    <t xml:space="preserve">     730 REFUSJON FRA FYLKESKOMMUNER</t>
  </si>
  <si>
    <t xml:space="preserve">     750 REFUSJON FRA KOMMUNER</t>
  </si>
  <si>
    <t xml:space="preserve">     770 REFUSJON FRA ANDRE (PRIVATE)</t>
  </si>
  <si>
    <t xml:space="preserve">     780 SALG TIL ANDRE REGNSKAPSENHETER SOM INNGÅR I KOSTRA KONSERN</t>
  </si>
  <si>
    <t xml:space="preserve">     830 OVERFØRING FRA FYLKESKOMMUNER</t>
  </si>
  <si>
    <t xml:space="preserve">     850 OVERFØRING FRA KOMMUNER</t>
  </si>
  <si>
    <t xml:space="preserve">     880 OVERFØRINGER FRA ANDRE REGNSKAPSENHETER SOM INNGÅR I KOSTRA KONSERN</t>
  </si>
  <si>
    <t xml:space="preserve">     890 OVERFØRINGER FRA ANDRE (PRIVATE)</t>
  </si>
  <si>
    <t xml:space="preserve">     600 BRUKERBETALING FOR KOMMUNALE TJENESTER</t>
  </si>
  <si>
    <t xml:space="preserve">     620 ANNET SALG AV VARER OG TJENESTER, GEBYRER O.L. UTENFOR AVGIFTSOMRÅDET</t>
  </si>
  <si>
    <t xml:space="preserve">     629 BILLETTINNTEKTER</t>
  </si>
  <si>
    <t xml:space="preserve">     630 HUSLEIEINNTEKTER, FESTEAVGIFTER, UTLEIE AV LOKALER</t>
  </si>
  <si>
    <t xml:space="preserve">     650 ANNET AVGIFTSPLIKTIG SALG AV VARER OG TJENESTER</t>
  </si>
  <si>
    <t xml:space="preserve">     660 SALG AV DRIFTSMIDLER</t>
  </si>
  <si>
    <t xml:space="preserve">     010 FASTLØNN</t>
  </si>
  <si>
    <t xml:space="preserve">     020 LØNN TIL VIKARER</t>
  </si>
  <si>
    <t xml:space="preserve">     030 LØNN TIL EKSTRAHJELP</t>
  </si>
  <si>
    <t xml:space="preserve">     040 OVERTIDSLØNN</t>
  </si>
  <si>
    <t xml:space="preserve">     050 ANNEN LØNN OG TREKKPLIKTIGE GODTGJØRELSER</t>
  </si>
  <si>
    <t xml:space="preserve">     080 GODTGJØRELSE FOLKEVALGTE</t>
  </si>
  <si>
    <t xml:space="preserve">     089 TREKKPLIKTIG/OPPLYSNINGSPLIKTIG, IKKE ARBEIDSGIVERAVGIFTSPLIKTIG LØNN</t>
  </si>
  <si>
    <t xml:space="preserve">     160 UTGIFTER OG GODTGJØRELSER FOR REISER, DIETT, BIL MV. SOM ER OPPLYSNINGS</t>
  </si>
  <si>
    <t xml:space="preserve">     165 ANDRE OPPLYSNINGSPLIKTIGE GODTGJØRELSER</t>
  </si>
  <si>
    <t xml:space="preserve">     090 PENSJONSINNSKUDD OG TREKKPLIKTIGE FORSIKRINGSORDNINGER</t>
  </si>
  <si>
    <t xml:space="preserve">     099 ARBEIDSGIVERAVGIFT</t>
  </si>
  <si>
    <t xml:space="preserve">     100 KONTORMATERIELL</t>
  </si>
  <si>
    <t xml:space="preserve">     105 UNDERVISNINGSMATERIELL</t>
  </si>
  <si>
    <t xml:space="preserve">     110 MEDISINSK FORBRUKSMATERIELL</t>
  </si>
  <si>
    <t xml:space="preserve">     114 MEDIKAMENTER</t>
  </si>
  <si>
    <t xml:space="preserve">     115 MATVARER</t>
  </si>
  <si>
    <t xml:space="preserve">     120 SAMLEPOST ANNET FORBRUKSMATERIELL,RÅVARER OG TJENESTER</t>
  </si>
  <si>
    <t xml:space="preserve">     130 POST, BANKTJENESTER, TELEFON, INTERNETT/BREDBÅND</t>
  </si>
  <si>
    <t xml:space="preserve">     140 ANNONSE, REKLAME, INFORMASJON</t>
  </si>
  <si>
    <t xml:space="preserve">     150 OPPLÆRING, KURS</t>
  </si>
  <si>
    <t xml:space="preserve">     170 TRANSPORT/DRIFT AV EGNE OG LEIDE TRANSPORTMIDLER (HERUNDER ANLEGGSMASKI</t>
  </si>
  <si>
    <t xml:space="preserve">     180 STRØM</t>
  </si>
  <si>
    <t xml:space="preserve">     181 FJERNVARME/FJERNKJØLING</t>
  </si>
  <si>
    <t xml:space="preserve">     182 FYRINGSOLJE OG FYRINGSPARAFIN</t>
  </si>
  <si>
    <t xml:space="preserve">     183 NATURGASS</t>
  </si>
  <si>
    <t xml:space="preserve">     184 BIOENERGI</t>
  </si>
  <si>
    <t xml:space="preserve">     185 FORSIKRINGER, VAKTHOLD OG SIKRING</t>
  </si>
  <si>
    <t xml:space="preserve">     190 LEIE AV LOKALER OG GRUNN</t>
  </si>
  <si>
    <t xml:space="preserve">     195 AVGIFTER, GEBYRER, LISENSER O.L.</t>
  </si>
  <si>
    <t xml:space="preserve">     200 KJØP OG FINANSIELL LEASING AV DRIFTSMIDLER</t>
  </si>
  <si>
    <t xml:space="preserve">     209 MEDISINSK UTSTYR</t>
  </si>
  <si>
    <t xml:space="preserve">     210 KJØP OG LEIE AV TRANSPORTMIDLER</t>
  </si>
  <si>
    <t xml:space="preserve">     220 LEIE AV DRIFTSMIDLER</t>
  </si>
  <si>
    <t xml:space="preserve">     230 VEDLIKEHOLD, BYGG-/ANLEGGSTJENESTER OG NYBYGG/NYANLEGG</t>
  </si>
  <si>
    <t xml:space="preserve">     240 SERVICEAVTALER, REPARASJONER OG VAKTMESTERTJENESTER</t>
  </si>
  <si>
    <t xml:space="preserve">     250 MATERIALER TIL VEDLIKEHOLD,PÅKOSTNING OG NYBYGG</t>
  </si>
  <si>
    <t xml:space="preserve">     260 RENHOLDS- OG VASKERITJENESTER</t>
  </si>
  <si>
    <t xml:space="preserve">     270 ANDRE TJENESTER (SOM INNGÅR I EGENPRODUKSJON)</t>
  </si>
  <si>
    <t xml:space="preserve">     280 GRUNNERVERV</t>
  </si>
  <si>
    <t xml:space="preserve">     300 KJØP FRA STATEN</t>
  </si>
  <si>
    <t xml:space="preserve">     330 KJØP FRA FYLKESKOMMUNER</t>
  </si>
  <si>
    <t xml:space="preserve">     350 KJØP FRA KOMMUNER</t>
  </si>
  <si>
    <t xml:space="preserve">     370 KJØP FRA ANDRE</t>
  </si>
  <si>
    <t xml:space="preserve">     380 KJØP FRA ANDRE REGNSKAPSENHETER SOM INNGÅR I KOSTRA KONSERN</t>
  </si>
  <si>
    <t xml:space="preserve">     400 OVERFØRING TIL STATEN</t>
  </si>
  <si>
    <t xml:space="preserve">     429 MERVERDIAVGIFT SOM GIR RETT TIL MVAKOMPENSASJON</t>
  </si>
  <si>
    <t xml:space="preserve">     430 OVERFØRING TIL FYLKESKOMMUNER</t>
  </si>
  <si>
    <t xml:space="preserve">     450 OVERFØRING TIL KOMMUNER</t>
  </si>
  <si>
    <t xml:space="preserve">     470 OVERFØRING TIL ANDRE (PRIVATE)</t>
  </si>
  <si>
    <t xml:space="preserve">     480 OVERFØRING TIL ANDRE REGNSKAPSENHETER SOM INNGÅR I KOSTRA KONSERN</t>
  </si>
  <si>
    <t xml:space="preserve">     590 AVSKRIVNINGER</t>
  </si>
  <si>
    <t xml:space="preserve">     900 RENTEINNTEKTER</t>
  </si>
  <si>
    <t xml:space="preserve">     905 UTBYTTE OG EIERUTTAK</t>
  </si>
  <si>
    <t xml:space="preserve">     509 TAP FINANSIELLE INSTRUMENTER (OMLØPSMIDLER)</t>
  </si>
  <si>
    <t xml:space="preserve">     909 GEVINST FINANSIELLE INSTRUMENTER (OMLØPSMIDLER)</t>
  </si>
  <si>
    <t xml:space="preserve">     500 RENTEUTGIFTER, PROVISJONER OG ANDRE FINANSUTGIFTER</t>
  </si>
  <si>
    <t xml:space="preserve">     510 AVDRAGSUTGIFTER</t>
  </si>
  <si>
    <t xml:space="preserve">     990 MOTPOST AVSKRIVNINGER</t>
  </si>
  <si>
    <t xml:space="preserve">     570 OVERFØRING TIL INVESTERINGSREGNSKAPET</t>
  </si>
  <si>
    <t xml:space="preserve">     550 AVSETNINGER TIL BUNDNE FOND</t>
  </si>
  <si>
    <t xml:space="preserve">     950 BRUK AV BUNDNE FOND</t>
  </si>
  <si>
    <t xml:space="preserve">     540 AVSETNINGER TIL DISPOSISJONSFOND</t>
  </si>
  <si>
    <t xml:space="preserve">     940 BRUK AV UBUNDNE FOND</t>
  </si>
  <si>
    <t xml:space="preserve">     530 DEKNING AV TIDLIGERE ÅRS REGNSKAPSMESSIGE MERFORBRUK</t>
  </si>
  <si>
    <t xml:space="preserve">     210 KJØP,LEIE OG LEASING AV TRANSPORTMIDLER</t>
  </si>
  <si>
    <t xml:space="preserve">     285 KJØP AV EKSISTERENDE BYGG/ANLEGG</t>
  </si>
  <si>
    <t xml:space="preserve">     529 KJØP AV AKSJER OG ANDELER</t>
  </si>
  <si>
    <t xml:space="preserve">     729 KOMPENSASJON MERVERDIAVGIFT</t>
  </si>
  <si>
    <t xml:space="preserve">     670 SALG AV FAST EIENDOM</t>
  </si>
  <si>
    <t xml:space="preserve">     929 SALG AV AKSJER OG ANDELER</t>
  </si>
  <si>
    <t xml:space="preserve">     910 BRUK AV LÅN</t>
  </si>
  <si>
    <t xml:space="preserve">     970 OVERFØRINGER FRA DRIFTSREGNSKAPET</t>
  </si>
  <si>
    <t xml:space="preserve">     980 REGNSKAPSMESSIG MERFORBRUK</t>
  </si>
  <si>
    <t xml:space="preserve">     27080 FASTE EIENDOMMER OG ANLEGG SEKTOR 080</t>
  </si>
  <si>
    <t xml:space="preserve">     24080 UTSTYR, MASKINER OG TRANSPORTMIDLER SEKTOR 080</t>
  </si>
  <si>
    <t xml:space="preserve">     21200 AKSJER OG ANDELER UTSTEDT AV SEKTOR 200</t>
  </si>
  <si>
    <t xml:space="preserve">     21550 AKSJER OG ANDELER UTSTEDT AV SEKTOR 550</t>
  </si>
  <si>
    <t xml:space="preserve">     20550 PENSJONSMIDLER SEKTOR 550</t>
  </si>
  <si>
    <t xml:space="preserve">     10070 KASSE, POSTGIRO, BANKINNSKUDD I SEKTOR 070</t>
  </si>
  <si>
    <t xml:space="preserve">     10320 KASSE, POSTGIRO, BANKINNSKUDD I SEKTOR 320</t>
  </si>
  <si>
    <t xml:space="preserve">     13890 KORTSIKTIGE FORDRINGER OVERFOR SEKTOR 890</t>
  </si>
  <si>
    <t xml:space="preserve">     16080 ANDRE KORTSIKTIGE FORDRINGER SEKTOR 080</t>
  </si>
  <si>
    <t xml:space="preserve">     16200 ANDRE KORTSIKTIGE FORDRINGER SEKTOR 200</t>
  </si>
  <si>
    <t xml:space="preserve">     16550 ANDRE KORTSIKTIGE FORDRINGER SEKTOR 550</t>
  </si>
  <si>
    <t xml:space="preserve">     16610 ANDRE KORTSIKTIGE FORDRINGER SEKTOR 610</t>
  </si>
  <si>
    <t xml:space="preserve">     16640 ANDRE KORTSIKTIGE FORDRINGER SEKTOR 640</t>
  </si>
  <si>
    <t xml:space="preserve">     16890 ANDRE KORTSIKTIGE FORDRINGER SEKTOR 890</t>
  </si>
  <si>
    <t xml:space="preserve">     19080 PREMIEAVVIK SEKTOR 080</t>
  </si>
  <si>
    <t xml:space="preserve">     56080 DISPOSISJONSFOND SEKTOR 080</t>
  </si>
  <si>
    <t xml:space="preserve">     51080 BUNDNE DRIFTSFOND SEKTOR 080</t>
  </si>
  <si>
    <t xml:space="preserve">     5900080 REGNSKAPSMESSIG MERFORBRUK SEKTOR 080</t>
  </si>
  <si>
    <t xml:space="preserve">     53080 UBUNDNE INVESTERINGSFOND SEKTOR 080</t>
  </si>
  <si>
    <t xml:space="preserve">     5970080 UDEKKET I INV.REGNSKAPET SEKTOR 080</t>
  </si>
  <si>
    <t xml:space="preserve">     5990080 KAPITALKONTO SEKTOR 080</t>
  </si>
  <si>
    <t xml:space="preserve">     581080 ENDRING I REGNSKAPSPRINSIPP SOM PÅVIRKER AK DRIFT SEKTOR 080</t>
  </si>
  <si>
    <t xml:space="preserve">     45355 ANDRE LÅN FRA SEKTOR 355</t>
  </si>
  <si>
    <t xml:space="preserve">     40080 PENSJONSFORPLIKTELSER SEKTOR 080</t>
  </si>
  <si>
    <t xml:space="preserve">     35200 LEVERANDØRGJELD SEKTOR 200</t>
  </si>
  <si>
    <t xml:space="preserve">     32080 ANNEN KORTSIKTIG GJELD OVERFOR SEKTOR 080</t>
  </si>
  <si>
    <t xml:space="preserve">     32151 ANNEN KORTSIKTIG GJELD OVERFOR SEKTOR 151</t>
  </si>
  <si>
    <t xml:space="preserve">     32200 ANNEN KORTSIKTIG GJELD OVERFOR SEKTOR 200</t>
  </si>
  <si>
    <t xml:space="preserve">     32355 ANNEN KORTSIKTIG GJELD OVERFOR SEKTOR 355</t>
  </si>
  <si>
    <t xml:space="preserve">     32550 ANNEN KORTSIKTIG GJELD OVERFOR SEKTOR 550</t>
  </si>
  <si>
    <t xml:space="preserve">     32610 ANNEN KORTSIKTIG GJELD OVERFOR SEKTOR 610</t>
  </si>
  <si>
    <t xml:space="preserve">     32640 ANNEN KORTSIKTIG GJELD OVERFOR SEKTOR 640</t>
  </si>
  <si>
    <t xml:space="preserve">     32890 ANNEN KORTSIKTIG GJELD OVERFOR SEKTOR 890</t>
  </si>
  <si>
    <t xml:space="preserve">     39080 PREMIEAVVIK SEKTOR 080</t>
  </si>
  <si>
    <t xml:space="preserve">     9100080 MEMORIAKONTO FOR UBRUKTE LÅNEMIDLER SEKTOR 080</t>
  </si>
  <si>
    <t xml:space="preserve">     9999080 MOTKONTO FOR MEMORIAKONTIENE SEKTOR 080</t>
  </si>
  <si>
    <t>Regnskap 2024</t>
  </si>
  <si>
    <t>Bevilgningsoversikt - drift (regnskap)</t>
  </si>
  <si>
    <t>2 Inntekts- og formueskatt</t>
  </si>
  <si>
    <t>4 Andre generelle driftsinntekter</t>
  </si>
  <si>
    <t>5 Sum generelle driftsinntekter</t>
  </si>
  <si>
    <t>6 Sum bevilgninger drift, netto</t>
  </si>
  <si>
    <t>7 Avskrivninger</t>
  </si>
  <si>
    <t>8 Sum netto driftsutgifter</t>
  </si>
  <si>
    <t>9 Brutto driftsresultat</t>
  </si>
  <si>
    <t>10 Renteinntekter</t>
  </si>
  <si>
    <t>11 Utbytter</t>
  </si>
  <si>
    <t>12 Gevinster og tap på finansielle omløpsmidler</t>
  </si>
  <si>
    <t>13 Renteutgifter</t>
  </si>
  <si>
    <t>14 Avdrag på lån</t>
  </si>
  <si>
    <t>15 Netto finansutgifter</t>
  </si>
  <si>
    <t>16 Motpost avskrivninger</t>
  </si>
  <si>
    <t>17 Netto driftsresultat</t>
  </si>
  <si>
    <t>Disponering eller dekning av netto driftsresultat</t>
  </si>
  <si>
    <t>18 Overføring til investering</t>
  </si>
  <si>
    <t>19 Avsetninger til bundne driftsfond</t>
  </si>
  <si>
    <t>20 Bruk av bundne driftsfond</t>
  </si>
  <si>
    <t>21 Avsetninger til disposisjonsfond</t>
  </si>
  <si>
    <t>22 Bruk av disposisjonsfond</t>
  </si>
  <si>
    <t>23 Dekning av tidligere års merforbruk</t>
  </si>
  <si>
    <t>24 Sum disponeringer eller dekning av netto driftsresultat</t>
  </si>
  <si>
    <t>25 Fremført til inndekning i senere år (merforbruk)</t>
  </si>
  <si>
    <t xml:space="preserve">Oversikt over samlet budsjettavvik og årsavslutningsdisposisjoner i driftsregnskapet - §5-9 1. ledd
</t>
  </si>
  <si>
    <t>Netto driftsresultat</t>
  </si>
  <si>
    <t>Avsetninger til bundne driftsfond</t>
  </si>
  <si>
    <t>Bruk av bundne driftsfond</t>
  </si>
  <si>
    <t>Overføring til investering ihht årsbudsjettet og fullmakter</t>
  </si>
  <si>
    <t>Avsetninger til disposisjonsfond ihht årsbudsjettet og fullmakter</t>
  </si>
  <si>
    <t>Bruk av disposisjonsfond ihht årsbudsjettet og fullmakter</t>
  </si>
  <si>
    <t>Budsjettert dekning av tidligere års merforbruk</t>
  </si>
  <si>
    <t>Årets budsjettavvik (mer- eller mindreforbruk før strykninger)</t>
  </si>
  <si>
    <t>Stryke overføring til investering</t>
  </si>
  <si>
    <t>Strykning av budsjettert avsetning til disp.fond</t>
  </si>
  <si>
    <t>Stryke dekning av tidligere års merforbruk</t>
  </si>
  <si>
    <t>Strykning av bruk av disposisjonsfond</t>
  </si>
  <si>
    <t>Mer eller mindreforbruk etter strykninger</t>
  </si>
  <si>
    <t>Bruk av disp.fond for red av årets merforbruk etter strykninger</t>
  </si>
  <si>
    <t>Bruk av disposisjonsfond for inndekning av tidligere års merforbruk</t>
  </si>
  <si>
    <t>Bruk av mindreforbruk etter strykninger for dekn av tidl. års merforbruk</t>
  </si>
  <si>
    <t>Avsetning av mindreforbruk etter strykninger til disposisjonsfond</t>
  </si>
  <si>
    <t>Fremført til inndekning i senere år</t>
  </si>
  <si>
    <t xml:space="preserve">Oversikt over samlet budsjettavvik og årsavslutningsdisposisjoner i investeringsregnskapet  - §5-9 2. ledd
</t>
  </si>
  <si>
    <t>Sum utgifter og inntekter eksklusive bruk av lån</t>
  </si>
  <si>
    <t>Avsetninger til bundne investeringsfond</t>
  </si>
  <si>
    <t>Bruk av bundne investeringsfond</t>
  </si>
  <si>
    <t>Budsjettert bruk av lån</t>
  </si>
  <si>
    <t>Overføring fra drift ihht årsbudsjettet og fullmakter</t>
  </si>
  <si>
    <t>Avsetninger til ubundet investeringsfond ihht årsbudsjettet og fullmakter</t>
  </si>
  <si>
    <t>Bruk av ubundet investeringsfond ihht årsbudsjettet og fullmakter</t>
  </si>
  <si>
    <t>Dekning av tidligere års udekket beløp</t>
  </si>
  <si>
    <t>Årets budsjettavvik</t>
  </si>
  <si>
    <t>Strykning av avsetninger til ubundet investeringsfond</t>
  </si>
  <si>
    <t>Strykning av overføring fra drift</t>
  </si>
  <si>
    <t>Strykning av bruk av lån (redusert bruk av lån)</t>
  </si>
  <si>
    <t>Strykning av bruk av ubundet inv.fond</t>
  </si>
  <si>
    <t>Udisponert beløp etter strykninger</t>
  </si>
  <si>
    <t>Avsetning av udisponert beløp etter strykning til ubundet inv.fond</t>
  </si>
  <si>
    <t>Fremført til inndekning</t>
  </si>
  <si>
    <t>(inkl tbf avskrivninger)</t>
  </si>
  <si>
    <t>Løn, feriep. Inkl lønsauke</t>
  </si>
  <si>
    <t>Prosjektliste</t>
  </si>
  <si>
    <t>resten</t>
  </si>
  <si>
    <t>SGT</t>
  </si>
  <si>
    <t>Rydding Marin forsøpling</t>
  </si>
  <si>
    <t>Avskrivninger tbf komm.</t>
  </si>
  <si>
    <t>Avskrivninger</t>
  </si>
  <si>
    <t>Endring</t>
  </si>
  <si>
    <t>Egenkapitalinnskudd KLP</t>
  </si>
  <si>
    <t>Sunnmøre Friluftsråd KO</t>
  </si>
  <si>
    <t>Posteres Inv.kto resultat</t>
  </si>
  <si>
    <t>Posteres Inv.konto balanse</t>
  </si>
  <si>
    <t>Note 1</t>
  </si>
  <si>
    <t>Endring i arbeidskapital</t>
  </si>
  <si>
    <t>§ 5-5</t>
  </si>
  <si>
    <t>Balansen</t>
  </si>
  <si>
    <t>Omløpsmidler</t>
  </si>
  <si>
    <t>Kortsiktig gjeld</t>
  </si>
  <si>
    <t>Arbeidskapital</t>
  </si>
  <si>
    <t>Netto utgifter investeringsregnskapet</t>
  </si>
  <si>
    <t>Endring ubrukte lånemidler</t>
  </si>
  <si>
    <t>Note 2</t>
  </si>
  <si>
    <t>Kapitalkonto</t>
  </si>
  <si>
    <t>Kapitalkonto:</t>
  </si>
  <si>
    <t>Prinsippendring</t>
  </si>
  <si>
    <t>Pensjonsmidler</t>
  </si>
  <si>
    <t>Aksjer og andeler</t>
  </si>
  <si>
    <t>Investering dr.midler</t>
  </si>
  <si>
    <t>Årets avskrivning</t>
  </si>
  <si>
    <t>Pensjonsforpliktelse</t>
  </si>
  <si>
    <t>Saldo kapitalkonto 31.12</t>
  </si>
  <si>
    <t>Note 3</t>
  </si>
  <si>
    <t>Endringer i regnskapsprinsipp</t>
  </si>
  <si>
    <t>Med henvisning til budsjett- og regnskapsforskriftens §5-10, er det i regnskapet for 2023 foretatt endringer i regnskapsprinsipp.</t>
  </si>
  <si>
    <t>Prinsippendring:</t>
  </si>
  <si>
    <t>Utstyr, maskiner og transportmidler</t>
  </si>
  <si>
    <t>Sum</t>
  </si>
  <si>
    <t>Det er ikke utført endringer i tidligere regnskapsestimater eller utført vesentlige korrigeringer for å rette opp i feil i tidligere års regnskap.</t>
  </si>
  <si>
    <t>Note 4</t>
  </si>
  <si>
    <t>Varige driftsmidler</t>
  </si>
  <si>
    <t>5 år</t>
  </si>
  <si>
    <t>10 år</t>
  </si>
  <si>
    <t>40 år</t>
  </si>
  <si>
    <t>50 år</t>
  </si>
  <si>
    <t>ikke avskrivbare</t>
  </si>
  <si>
    <t>Bokført verdi pr. 01.01.</t>
  </si>
  <si>
    <t>Tilgang</t>
  </si>
  <si>
    <t>Avgang</t>
  </si>
  <si>
    <t>Nedskrivninger</t>
  </si>
  <si>
    <t>Reverserte nedskrivninger</t>
  </si>
  <si>
    <t>Bokført verdi pr. 31.12.</t>
  </si>
  <si>
    <t>Utnyttbar levetid, inntil</t>
  </si>
  <si>
    <t>5år</t>
  </si>
  <si>
    <t>Avskrvningsplan</t>
  </si>
  <si>
    <t>Lineær</t>
  </si>
  <si>
    <t>Note 5</t>
  </si>
  <si>
    <t>Egenkapitalinnskudd KLP pr 31.12</t>
  </si>
  <si>
    <t>Note 6</t>
  </si>
  <si>
    <t>Utlån, finansielle omløpsmidler og ander finansielle eiendeler og -forpliktelser</t>
  </si>
  <si>
    <t>Det forligger ingen utlån, finansielle omløpsmidler og ander finansielle eiendeler og -forpliktelser</t>
  </si>
  <si>
    <t>Note 7</t>
  </si>
  <si>
    <t>Lån, minimumsavdrag og garantier</t>
  </si>
  <si>
    <t>Det forligger ingen lån, minimumsavdrag og garantier</t>
  </si>
  <si>
    <t xml:space="preserve">Note 8 </t>
  </si>
  <si>
    <t>Pensjon</t>
  </si>
  <si>
    <t>Netto pensjonskostnader</t>
  </si>
  <si>
    <t>Årets pensjonspremie</t>
  </si>
  <si>
    <t>Årets premieavvik</t>
  </si>
  <si>
    <t>Amortisertte kostnader</t>
  </si>
  <si>
    <t>Endring pensjonsforpliktelse</t>
  </si>
  <si>
    <t>Bruk av premiefond</t>
  </si>
  <si>
    <t>Saldo premiefond</t>
  </si>
  <si>
    <t>Note 9</t>
  </si>
  <si>
    <t>Gebyrer selvkost, Inntekter salg aksjer</t>
  </si>
  <si>
    <t>Det forligger ingen gebyrer selvkost, Inntekter salg aksjer</t>
  </si>
  <si>
    <t>Note 10</t>
  </si>
  <si>
    <t>Lønn og andre ytelser</t>
  </si>
  <si>
    <t>Note 11</t>
  </si>
  <si>
    <t>Inntekter</t>
  </si>
  <si>
    <t>Note 12</t>
  </si>
  <si>
    <t>Fond</t>
  </si>
  <si>
    <t>Disposisjonsfond (ubundne driftsfond)</t>
  </si>
  <si>
    <t>Fond pr 1.1.</t>
  </si>
  <si>
    <t>Avsatt i driftsregnskapet</t>
  </si>
  <si>
    <t>Fond pr 31.12.</t>
  </si>
  <si>
    <t>25 år</t>
  </si>
  <si>
    <t xml:space="preserve">Tilgang i 2024 </t>
  </si>
  <si>
    <t>Det er utbetalt lønn og andre ytelser til daglig leder med kr. 801 442.</t>
  </si>
  <si>
    <t>Det er utgiftsført kostnader for revisjon i regnskapet for 2024 med kr. 58 412, honorar for andre tjenester utført av revisor er kr 38 021.</t>
  </si>
  <si>
    <t>Av samarabeidets inntekter så kommer kr  3 265 519,- fra deltakerkommunene.</t>
  </si>
  <si>
    <t>Dette utgjør 18% av de totale inntektene. Ergo kommer 82% av inntektene fra andre kilder.</t>
  </si>
  <si>
    <t>3200,3205,3206,3210,3211,3212,3213,3220,3231,3232,3235,3239,3290,3390,3391,3392,3393,3394</t>
  </si>
  <si>
    <t>3335,3337,3338,3339,3340,3349,3650,3900</t>
  </si>
  <si>
    <t>5296,5400,5420</t>
  </si>
  <si>
    <t>5000,5010,5020,5030,5090,5330,5500,5800,5801,5830,5900,5910,5920,5990</t>
  </si>
  <si>
    <t>4010,4110,4900</t>
  </si>
  <si>
    <t>Driftsresultat + 6010</t>
  </si>
  <si>
    <t>1190,1200,1220,1240,1241,1248,1250</t>
  </si>
  <si>
    <t>1700,1743,1749,2740</t>
  </si>
  <si>
    <t>2600,2745,2770,2771,2910,2930,2940,2980,2989</t>
  </si>
  <si>
    <t>Pensjonsmidler 01.01.2024</t>
  </si>
  <si>
    <t>Pensjonsmidler 31.12.2024</t>
  </si>
  <si>
    <t>Endring pensjosmidler 2024:</t>
  </si>
  <si>
    <t>Pensjonsforpliktelse 01.01.2024</t>
  </si>
  <si>
    <t>Pensjonsforpliktelse 31.12.2024</t>
  </si>
  <si>
    <t>Brukt i driftsregnskapet</t>
  </si>
  <si>
    <t>Budsjett 2025</t>
  </si>
  <si>
    <t>Oppr.budsjett 2025</t>
  </si>
  <si>
    <t>Reg.budsjett 2025</t>
  </si>
  <si>
    <t>Regnskap 2025</t>
  </si>
  <si>
    <t xml:space="preserve">Kva konti fra saldobalansen som inngår på kvar rekneskapslinje </t>
  </si>
  <si>
    <t xml:space="preserve">Resten 4xxx,6xxx.7xxx </t>
  </si>
  <si>
    <t>Kva konti fra saldobalansen som inngår på kvar rekneskapslinje</t>
  </si>
  <si>
    <t>Reg budsjett</t>
  </si>
  <si>
    <t>Oppr.budsjett</t>
  </si>
  <si>
    <t>Reg. budsjett</t>
  </si>
  <si>
    <t xml:space="preserve">1920,1930,1940,1950 </t>
  </si>
  <si>
    <t>Reg. budsjett 2025</t>
  </si>
  <si>
    <t>Oppr.budsjet 2025</t>
  </si>
  <si>
    <t>8155, 8160</t>
  </si>
  <si>
    <t xml:space="preserve">Nettbutikk +Stikk-ut </t>
  </si>
  <si>
    <t>Kontrakt framleie</t>
  </si>
  <si>
    <t>Marin forsøpling</t>
  </si>
  <si>
    <t>Egenkapitainnskudd KLP</t>
  </si>
  <si>
    <t>Budsjett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</si>
</sst>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#,##0_ ;\-#,##0\ "/>
    <numFmt numFmtId="167" formatCode="#,##0_ ;[Red]\-#,##0\ "/>
    <numFmt numFmtId="168" formatCode="0.000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2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000000"/>
      <name val="Calibri"/>
      <family val="2"/>
    </font>
    <font>
      <sz val="16"/>
      <color theme="1"/>
      <name val="Aptos Narrow"/>
      <family val="2"/>
      <scheme val="minor"/>
    </font>
    <font>
      <b/>
      <sz val="11"/>
      <color indexed="8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165" fontId="0" fillId="0" borderId="0" xfId="6" applyNumberFormat="1" applyFont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7" fillId="2" borderId="1" xfId="0" applyFont="1" applyFill="1" applyBorder="1"/>
    <xf numFmtId="0" fontId="7" fillId="0" borderId="1" xfId="0" applyFont="1" applyBorder="1"/>
    <xf numFmtId="0" fontId="7" fillId="0" borderId="1" xfId="0" quotePrefix="1" applyFont="1" applyBorder="1"/>
    <xf numFmtId="0" fontId="7" fillId="2" borderId="1" xfId="0" quotePrefix="1" applyFont="1" applyFill="1" applyBorder="1"/>
    <xf numFmtId="3" fontId="8" fillId="2" borderId="1" xfId="0" applyNumberFormat="1" applyFont="1" applyFill="1" applyBorder="1"/>
    <xf numFmtId="3" fontId="8" fillId="0" borderId="1" xfId="0" applyNumberFormat="1" applyFont="1" applyBorder="1"/>
    <xf numFmtId="0" fontId="5" fillId="2" borderId="1" xfId="0" applyFont="1" applyFill="1" applyBorder="1"/>
    <xf numFmtId="0" fontId="0" fillId="0" borderId="0" xfId="0" applyAlignment="1">
      <alignment horizontal="center"/>
    </xf>
    <xf numFmtId="3" fontId="0" fillId="0" borderId="0" xfId="0" applyNumberForma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9" fillId="2" borderId="1" xfId="0" applyNumberFormat="1" applyFont="1" applyFill="1" applyBorder="1"/>
    <xf numFmtId="3" fontId="0" fillId="0" borderId="1" xfId="0" applyNumberFormat="1" applyBorder="1"/>
    <xf numFmtId="0" fontId="10" fillId="0" borderId="1" xfId="0" applyFont="1" applyBorder="1"/>
    <xf numFmtId="3" fontId="0" fillId="2" borderId="1" xfId="0" applyNumberFormat="1" applyFill="1" applyBorder="1"/>
    <xf numFmtId="0" fontId="0" fillId="2" borderId="0" xfId="0" applyFill="1" applyAlignment="1">
      <alignment horizontal="center"/>
    </xf>
    <xf numFmtId="0" fontId="5" fillId="2" borderId="2" xfId="0" applyFont="1" applyFill="1" applyBorder="1"/>
    <xf numFmtId="3" fontId="0" fillId="2" borderId="3" xfId="0" applyNumberFormat="1" applyFill="1" applyBorder="1"/>
    <xf numFmtId="165" fontId="11" fillId="0" borderId="0" xfId="6" applyNumberFormat="1" applyFont="1"/>
    <xf numFmtId="0" fontId="2" fillId="4" borderId="0" xfId="0" applyFont="1" applyFill="1"/>
    <xf numFmtId="0" fontId="0" fillId="4" borderId="0" xfId="0" applyFill="1"/>
    <xf numFmtId="165" fontId="0" fillId="4" borderId="0" xfId="6" applyNumberFormat="1" applyFont="1" applyFill="1"/>
    <xf numFmtId="165" fontId="11" fillId="4" borderId="0" xfId="6" applyNumberFormat="1" applyFont="1" applyFill="1"/>
    <xf numFmtId="165" fontId="0" fillId="0" borderId="0" xfId="0" applyNumberFormat="1"/>
    <xf numFmtId="0" fontId="2" fillId="0" borderId="4" xfId="0" applyFont="1" applyBorder="1"/>
    <xf numFmtId="0" fontId="2" fillId="0" borderId="5" xfId="0" applyFont="1" applyBorder="1"/>
    <xf numFmtId="165" fontId="2" fillId="5" borderId="5" xfId="6" applyNumberFormat="1" applyFont="1" applyFill="1" applyBorder="1"/>
    <xf numFmtId="165" fontId="2" fillId="5" borderId="5" xfId="0" applyNumberFormat="1" applyFont="1" applyFill="1" applyBorder="1"/>
    <xf numFmtId="0" fontId="12" fillId="0" borderId="0" xfId="0" applyFont="1"/>
    <xf numFmtId="0" fontId="13" fillId="0" borderId="0" xfId="0" applyFont="1"/>
    <xf numFmtId="0" fontId="5" fillId="0" borderId="0" xfId="0" applyFont="1"/>
    <xf numFmtId="166" fontId="1" fillId="0" borderId="1" xfId="6" applyNumberFormat="1" applyFont="1" applyBorder="1"/>
    <xf numFmtId="166" fontId="8" fillId="2" borderId="1" xfId="6" applyNumberFormat="1" applyFont="1" applyFill="1" applyBorder="1"/>
    <xf numFmtId="166" fontId="8" fillId="0" borderId="1" xfId="6" applyNumberFormat="1" applyFont="1" applyBorder="1"/>
    <xf numFmtId="166" fontId="8" fillId="2" borderId="1" xfId="0" applyNumberFormat="1" applyFont="1" applyFill="1" applyBorder="1"/>
    <xf numFmtId="166" fontId="8" fillId="0" borderId="1" xfId="0" applyNumberFormat="1" applyFont="1" applyBorder="1"/>
    <xf numFmtId="166" fontId="1" fillId="2" borderId="1" xfId="0" applyNumberFormat="1" applyFont="1" applyFill="1" applyBorder="1"/>
    <xf numFmtId="0" fontId="12" fillId="3" borderId="0" xfId="0" applyFont="1" applyFill="1"/>
    <xf numFmtId="0" fontId="14" fillId="3" borderId="0" xfId="0" applyFont="1" applyFill="1"/>
    <xf numFmtId="14" fontId="12" fillId="0" borderId="0" xfId="0" applyNumberFormat="1" applyFont="1"/>
    <xf numFmtId="165" fontId="0" fillId="0" borderId="0" xfId="6" applyNumberFormat="1" applyFont="1" applyBorder="1"/>
    <xf numFmtId="0" fontId="12" fillId="0" borderId="6" xfId="0" applyFont="1" applyBorder="1"/>
    <xf numFmtId="165" fontId="12" fillId="0" borderId="6" xfId="6" applyNumberFormat="1" applyFont="1" applyBorder="1"/>
    <xf numFmtId="165" fontId="12" fillId="0" borderId="0" xfId="6" applyNumberFormat="1" applyFont="1" applyBorder="1"/>
    <xf numFmtId="165" fontId="12" fillId="0" borderId="0" xfId="6" applyNumberFormat="1" applyFont="1"/>
    <xf numFmtId="0" fontId="12" fillId="3" borderId="5" xfId="0" applyFont="1" applyFill="1" applyBorder="1"/>
    <xf numFmtId="167" fontId="12" fillId="0" borderId="0" xfId="0" applyNumberFormat="1" applyFont="1"/>
    <xf numFmtId="14" fontId="0" fillId="0" borderId="0" xfId="0" applyNumberFormat="1"/>
    <xf numFmtId="165" fontId="15" fillId="0" borderId="0" xfId="6" applyNumberFormat="1" applyFont="1" applyFill="1" applyBorder="1"/>
    <xf numFmtId="0" fontId="15" fillId="0" borderId="0" xfId="0" applyFont="1"/>
    <xf numFmtId="0" fontId="11" fillId="0" borderId="0" xfId="0" applyFont="1"/>
    <xf numFmtId="0" fontId="0" fillId="0" borderId="1" xfId="0" applyBorder="1"/>
    <xf numFmtId="0" fontId="2" fillId="0" borderId="1" xfId="0" applyFont="1" applyBorder="1"/>
    <xf numFmtId="0" fontId="2" fillId="6" borderId="1" xfId="0" applyFont="1" applyFill="1" applyBorder="1"/>
    <xf numFmtId="165" fontId="0" fillId="0" borderId="1" xfId="6" applyNumberFormat="1" applyFont="1" applyBorder="1"/>
    <xf numFmtId="165" fontId="2" fillId="0" borderId="1" xfId="6" applyNumberFormat="1" applyFont="1" applyBorder="1"/>
    <xf numFmtId="0" fontId="0" fillId="5" borderId="1" xfId="0" applyFill="1" applyBorder="1"/>
    <xf numFmtId="165" fontId="0" fillId="5" borderId="1" xfId="6" applyNumberFormat="1" applyFont="1" applyFill="1" applyBorder="1"/>
    <xf numFmtId="165" fontId="2" fillId="0" borderId="1" xfId="0" applyNumberFormat="1" applyFont="1" applyBorder="1"/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left"/>
    </xf>
    <xf numFmtId="168" fontId="0" fillId="0" borderId="1" xfId="0" applyNumberFormat="1" applyBorder="1" applyAlignment="1">
      <alignment horizontal="left"/>
    </xf>
    <xf numFmtId="165" fontId="16" fillId="0" borderId="6" xfId="6" applyNumberFormat="1" applyFont="1" applyBorder="1"/>
    <xf numFmtId="165" fontId="8" fillId="0" borderId="6" xfId="6" applyNumberFormat="1" applyFont="1" applyBorder="1"/>
    <xf numFmtId="0" fontId="16" fillId="0" borderId="0" xfId="0" applyFont="1"/>
    <xf numFmtId="165" fontId="16" fillId="0" borderId="0" xfId="6" applyNumberFormat="1" applyFont="1"/>
    <xf numFmtId="0" fontId="8" fillId="0" borderId="0" xfId="0" applyFont="1"/>
    <xf numFmtId="165" fontId="8" fillId="0" borderId="0" xfId="6" applyNumberFormat="1" applyFont="1"/>
    <xf numFmtId="0" fontId="16" fillId="0" borderId="5" xfId="0" applyFont="1" applyBorder="1"/>
    <xf numFmtId="165" fontId="16" fillId="0" borderId="5" xfId="6" applyNumberFormat="1" applyFont="1" applyBorder="1"/>
    <xf numFmtId="167" fontId="8" fillId="0" borderId="0" xfId="0" applyNumberFormat="1" applyFont="1"/>
    <xf numFmtId="0" fontId="16" fillId="0" borderId="6" xfId="0" applyFont="1" applyBorder="1"/>
    <xf numFmtId="167" fontId="16" fillId="0" borderId="6" xfId="0" applyNumberFormat="1" applyFont="1" applyBorder="1"/>
    <xf numFmtId="0" fontId="8" fillId="0" borderId="6" xfId="0" applyFont="1" applyBorder="1"/>
    <xf numFmtId="0" fontId="2" fillId="5" borderId="1" xfId="0" applyFont="1" applyFill="1" applyBorder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" xfId="0" applyFill="1" applyBorder="1"/>
    <xf numFmtId="165" fontId="2" fillId="4" borderId="1" xfId="6" applyNumberFormat="1" applyFont="1" applyFill="1" applyBorder="1"/>
    <xf numFmtId="165" fontId="0" fillId="4" borderId="1" xfId="6" applyNumberFormat="1" applyFont="1" applyFill="1" applyBorder="1"/>
    <xf numFmtId="165" fontId="2" fillId="4" borderId="1" xfId="0" applyNumberFormat="1" applyFont="1" applyFill="1" applyBorder="1"/>
    <xf numFmtId="0" fontId="2" fillId="4" borderId="4" xfId="0" applyFont="1" applyFill="1" applyBorder="1"/>
    <xf numFmtId="165" fontId="2" fillId="4" borderId="5" xfId="6" applyNumberFormat="1" applyFont="1" applyFill="1" applyBorder="1"/>
    <xf numFmtId="165" fontId="2" fillId="4" borderId="5" xfId="0" applyNumberFormat="1" applyFont="1" applyFill="1" applyBorder="1"/>
    <xf numFmtId="165" fontId="0" fillId="5" borderId="0" xfId="6" applyNumberFormat="1" applyFont="1" applyFill="1"/>
    <xf numFmtId="3" fontId="8" fillId="5" borderId="1" xfId="0" applyNumberFormat="1" applyFont="1" applyFill="1" applyBorder="1"/>
    <xf numFmtId="3" fontId="0" fillId="5" borderId="1" xfId="0" applyNumberFormat="1" applyFill="1" applyBorder="1"/>
    <xf numFmtId="166" fontId="8" fillId="5" borderId="1" xfId="6" applyNumberFormat="1" applyFont="1" applyFill="1" applyBorder="1"/>
    <xf numFmtId="0" fontId="0" fillId="0" borderId="6" xfId="0" applyBorder="1"/>
    <xf numFmtId="165" fontId="0" fillId="0" borderId="6" xfId="6" applyNumberFormat="1" applyFont="1" applyBorder="1"/>
    <xf numFmtId="165" fontId="11" fillId="4" borderId="6" xfId="6" applyNumberFormat="1" applyFont="1" applyFill="1" applyBorder="1"/>
    <xf numFmtId="165" fontId="11" fillId="0" borderId="6" xfId="6" applyNumberFormat="1" applyFont="1" applyBorder="1"/>
    <xf numFmtId="165" fontId="2" fillId="0" borderId="0" xfId="6" applyNumberFormat="1" applyFont="1"/>
    <xf numFmtId="165" fontId="2" fillId="4" borderId="0" xfId="6" applyNumberFormat="1" applyFont="1" applyFill="1"/>
    <xf numFmtId="165" fontId="11" fillId="5" borderId="0" xfId="6" applyNumberFormat="1" applyFont="1" applyFill="1"/>
    <xf numFmtId="165" fontId="1" fillId="0" borderId="1" xfId="6" applyNumberFormat="1" applyFont="1" applyBorder="1"/>
    <xf numFmtId="0" fontId="0" fillId="5" borderId="0" xfId="0" applyFill="1"/>
  </cellXfs>
  <cellStyles count="7">
    <cellStyle name="Komma" xfId="6" builtinId="3"/>
    <cellStyle name="Komma 2" xfId="4" xr:uid="{B661A423-2400-41AC-9728-0BA0EE5E456F}"/>
    <cellStyle name="Komma 3" xfId="5" xr:uid="{D8C09B24-0F81-4E86-8DFB-D68620BFD9A3}"/>
    <cellStyle name="Komma 4" xfId="2" xr:uid="{D141815D-7F2A-4BEA-8D39-29DEBE061A6F}"/>
    <cellStyle name="Komma 5" xfId="1" xr:uid="{57930C76-53DA-4065-A21F-A132CAF10F82}"/>
    <cellStyle name="Normal" xfId="0" builtinId="0"/>
    <cellStyle name="Normal 2" xfId="3" xr:uid="{362B162E-80E6-4F62-9E4E-5F775CDD9A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295276</xdr:colOff>
      <xdr:row>40</xdr:row>
      <xdr:rowOff>67905</xdr:rowOff>
    </xdr:from>
    <xdr:to>
      <xdr:col>20</xdr:col>
      <xdr:colOff>333376</xdr:colOff>
      <xdr:row>80</xdr:row>
      <xdr:rowOff>172620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E2AC9E7-FEBC-3610-961E-B5545A8C3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39276" y="7716480"/>
          <a:ext cx="6134100" cy="773424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4</xdr:row>
      <xdr:rowOff>0</xdr:rowOff>
    </xdr:from>
    <xdr:to>
      <xdr:col>22</xdr:col>
      <xdr:colOff>58222</xdr:colOff>
      <xdr:row>30</xdr:row>
      <xdr:rowOff>143589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4E920BE-5860-E99D-1296-B2971DEC4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44000" y="762000"/>
          <a:ext cx="7678222" cy="5115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E0733-FCAB-4668-8E25-F05795FACE20}">
  <sheetPr>
    <tabColor rgb="FFFFFF00"/>
    <pageSetUpPr fitToPage="1"/>
  </sheetPr>
  <dimension ref="A1:I33"/>
  <sheetViews>
    <sheetView tabSelected="1" workbookViewId="0">
      <selection activeCell="H2" sqref="H2"/>
    </sheetView>
  </sheetViews>
  <sheetFormatPr baseColWidth="10" defaultRowHeight="14.4" x14ac:dyDescent="0.3"/>
  <cols>
    <col min="1" max="1" width="53.109375" customWidth="1"/>
    <col min="2" max="2" width="14.109375" bestFit="1" customWidth="1"/>
    <col min="3" max="3" width="17.109375" bestFit="1" customWidth="1"/>
    <col min="4" max="4" width="17.88671875" customWidth="1"/>
    <col min="5" max="5" width="14.109375" bestFit="1" customWidth="1"/>
    <col min="6" max="6" width="14.109375" customWidth="1"/>
    <col min="8" max="8" width="83.6640625" bestFit="1" customWidth="1"/>
  </cols>
  <sheetData>
    <row r="1" spans="1:9" s="38" customFormat="1" ht="21" x14ac:dyDescent="0.4">
      <c r="A1" s="38" t="s">
        <v>28</v>
      </c>
    </row>
    <row r="2" spans="1:9" s="38" customFormat="1" ht="21" x14ac:dyDescent="0.4">
      <c r="A2" s="38" t="s">
        <v>320</v>
      </c>
    </row>
    <row r="3" spans="1:9" s="39" customFormat="1" ht="16.5" customHeight="1" x14ac:dyDescent="0.3">
      <c r="A3" s="39" t="s">
        <v>417</v>
      </c>
    </row>
    <row r="5" spans="1:9" x14ac:dyDescent="0.3">
      <c r="A5" s="60" t="s">
        <v>29</v>
      </c>
      <c r="B5" s="84" t="s">
        <v>420</v>
      </c>
      <c r="C5" s="84" t="s">
        <v>419</v>
      </c>
      <c r="D5" s="85" t="s">
        <v>418</v>
      </c>
      <c r="E5" s="61" t="s">
        <v>248</v>
      </c>
      <c r="F5" s="84" t="s">
        <v>435</v>
      </c>
      <c r="G5" s="60"/>
      <c r="H5" s="83" t="s">
        <v>421</v>
      </c>
    </row>
    <row r="6" spans="1:9" x14ac:dyDescent="0.3">
      <c r="A6" s="60" t="s">
        <v>30</v>
      </c>
      <c r="B6" s="60"/>
      <c r="C6" s="60"/>
      <c r="D6" s="86"/>
      <c r="E6" s="60"/>
      <c r="F6" s="60"/>
      <c r="G6" s="60"/>
      <c r="H6" s="60"/>
    </row>
    <row r="7" spans="1:9" x14ac:dyDescent="0.3">
      <c r="A7" s="60" t="s">
        <v>36</v>
      </c>
      <c r="B7" s="60"/>
      <c r="C7" s="60"/>
      <c r="D7" s="88">
        <v>18683000</v>
      </c>
      <c r="E7" s="63">
        <v>15367649</v>
      </c>
      <c r="F7" s="63">
        <v>17684000</v>
      </c>
      <c r="G7" s="60"/>
      <c r="H7" s="60" t="s">
        <v>402</v>
      </c>
    </row>
    <row r="8" spans="1:9" x14ac:dyDescent="0.3">
      <c r="A8" s="60" t="s">
        <v>38</v>
      </c>
      <c r="B8" s="60"/>
      <c r="C8" s="60"/>
      <c r="D8" s="88">
        <v>1583000</v>
      </c>
      <c r="E8" s="63">
        <v>2312416</v>
      </c>
      <c r="F8" s="63">
        <v>2713000</v>
      </c>
      <c r="G8" s="60"/>
      <c r="H8" s="60" t="s">
        <v>403</v>
      </c>
    </row>
    <row r="9" spans="1:9" x14ac:dyDescent="0.3">
      <c r="A9" s="61" t="s">
        <v>39</v>
      </c>
      <c r="B9" s="64">
        <f t="shared" ref="B9:D9" si="0">SUM(B7:B8)</f>
        <v>0</v>
      </c>
      <c r="C9" s="64">
        <f t="shared" si="0"/>
        <v>0</v>
      </c>
      <c r="D9" s="87">
        <f t="shared" si="0"/>
        <v>20266000</v>
      </c>
      <c r="E9" s="64">
        <f>SUM(E7:E8)</f>
        <v>17680065</v>
      </c>
      <c r="F9" s="64">
        <f>SUM(F7:F8)</f>
        <v>20397000</v>
      </c>
      <c r="G9" s="60"/>
      <c r="H9" s="60"/>
    </row>
    <row r="10" spans="1:9" x14ac:dyDescent="0.3">
      <c r="A10" s="60" t="s">
        <v>40</v>
      </c>
      <c r="B10" s="60"/>
      <c r="C10" s="60"/>
      <c r="D10" s="86"/>
      <c r="E10" s="60"/>
      <c r="F10" s="63"/>
      <c r="G10" s="60"/>
      <c r="H10" s="60"/>
    </row>
    <row r="11" spans="1:9" x14ac:dyDescent="0.3">
      <c r="A11" s="60" t="s">
        <v>41</v>
      </c>
      <c r="B11" s="60"/>
      <c r="C11" s="60"/>
      <c r="D11" s="88">
        <v>7550000</v>
      </c>
      <c r="E11" s="63">
        <f>8722622-1882403</f>
        <v>6840219</v>
      </c>
      <c r="F11" s="63">
        <v>7337967</v>
      </c>
      <c r="G11" s="60"/>
      <c r="H11" s="60" t="s">
        <v>405</v>
      </c>
    </row>
    <row r="12" spans="1:9" x14ac:dyDescent="0.3">
      <c r="A12" s="60" t="s">
        <v>42</v>
      </c>
      <c r="B12" s="60"/>
      <c r="C12" s="60"/>
      <c r="D12" s="88">
        <v>1847500</v>
      </c>
      <c r="E12" s="63">
        <f>1123134+890122-130853</f>
        <v>1882403</v>
      </c>
      <c r="F12" s="63">
        <v>1953325</v>
      </c>
      <c r="G12" s="60"/>
      <c r="H12" s="60" t="s">
        <v>404</v>
      </c>
    </row>
    <row r="13" spans="1:9" x14ac:dyDescent="0.3">
      <c r="A13" s="60" t="s">
        <v>43</v>
      </c>
      <c r="B13" s="60"/>
      <c r="C13" s="60"/>
      <c r="D13" s="88">
        <v>9230000</v>
      </c>
      <c r="E13" s="66">
        <f>6929671+83385</f>
        <v>7013056</v>
      </c>
      <c r="F13" s="63">
        <v>8600608</v>
      </c>
      <c r="G13" s="60"/>
      <c r="H13" s="60" t="s">
        <v>422</v>
      </c>
    </row>
    <row r="14" spans="1:9" x14ac:dyDescent="0.3">
      <c r="A14" s="60" t="s">
        <v>44</v>
      </c>
      <c r="B14" s="60"/>
      <c r="C14" s="60"/>
      <c r="D14" s="88">
        <v>980000</v>
      </c>
      <c r="E14" s="63">
        <f>650000+58700+725000</f>
        <v>1433700</v>
      </c>
      <c r="F14" s="63">
        <v>1850000</v>
      </c>
      <c r="G14" s="60"/>
      <c r="H14" s="69" t="s">
        <v>406</v>
      </c>
      <c r="I14" s="32"/>
    </row>
    <row r="15" spans="1:9" x14ac:dyDescent="0.3">
      <c r="A15" s="60" t="s">
        <v>45</v>
      </c>
      <c r="B15" s="60"/>
      <c r="C15" s="60"/>
      <c r="D15" s="88">
        <v>380400</v>
      </c>
      <c r="E15" s="63">
        <v>373800</v>
      </c>
      <c r="F15" s="63">
        <v>369100</v>
      </c>
      <c r="G15" s="60"/>
      <c r="H15" s="68">
        <v>6010</v>
      </c>
    </row>
    <row r="16" spans="1:9" s="1" customFormat="1" x14ac:dyDescent="0.3">
      <c r="A16" s="61" t="s">
        <v>46</v>
      </c>
      <c r="B16" s="64">
        <f t="shared" ref="B16:D16" si="1">SUM(B11:B15)</f>
        <v>0</v>
      </c>
      <c r="C16" s="64">
        <f t="shared" si="1"/>
        <v>0</v>
      </c>
      <c r="D16" s="87">
        <f t="shared" si="1"/>
        <v>19987900</v>
      </c>
      <c r="E16" s="64">
        <f>SUM(E11:E15)</f>
        <v>17543178</v>
      </c>
      <c r="F16" s="64">
        <f>SUM(F11:F15)</f>
        <v>20111000</v>
      </c>
      <c r="G16" s="61"/>
      <c r="H16" s="61"/>
    </row>
    <row r="17" spans="1:8" s="1" customFormat="1" x14ac:dyDescent="0.3">
      <c r="A17" s="61" t="s">
        <v>47</v>
      </c>
      <c r="B17" s="64">
        <f t="shared" ref="B17:D17" si="2">SUM(B9)-B16</f>
        <v>0</v>
      </c>
      <c r="C17" s="64">
        <f t="shared" si="2"/>
        <v>0</v>
      </c>
      <c r="D17" s="87">
        <f t="shared" si="2"/>
        <v>278100</v>
      </c>
      <c r="E17" s="64">
        <f>SUM(E9)-E16</f>
        <v>136887</v>
      </c>
      <c r="F17" s="64">
        <f>SUM(F9)-F16</f>
        <v>286000</v>
      </c>
      <c r="G17" s="61"/>
      <c r="H17" s="61"/>
    </row>
    <row r="18" spans="1:8" x14ac:dyDescent="0.3">
      <c r="A18" s="60" t="s">
        <v>48</v>
      </c>
      <c r="B18" s="60"/>
      <c r="C18" s="60"/>
      <c r="D18" s="86"/>
      <c r="E18" s="60"/>
      <c r="F18" s="63"/>
      <c r="G18" s="60"/>
      <c r="H18" s="60"/>
    </row>
    <row r="19" spans="1:8" x14ac:dyDescent="0.3">
      <c r="A19" s="60" t="s">
        <v>49</v>
      </c>
      <c r="B19" s="60"/>
      <c r="C19" s="60"/>
      <c r="D19" s="88">
        <v>200000</v>
      </c>
      <c r="E19" s="63">
        <v>162285</v>
      </c>
      <c r="F19" s="63">
        <v>0</v>
      </c>
      <c r="G19" s="60"/>
      <c r="H19" s="68">
        <v>8050</v>
      </c>
    </row>
    <row r="20" spans="1:8" x14ac:dyDescent="0.3">
      <c r="A20" s="60" t="s">
        <v>52</v>
      </c>
      <c r="B20" s="60"/>
      <c r="C20" s="60"/>
      <c r="D20" s="88"/>
      <c r="E20" s="63">
        <f>-2820-1504</f>
        <v>-4324</v>
      </c>
      <c r="F20" s="63">
        <v>0</v>
      </c>
      <c r="G20" s="60"/>
      <c r="H20" s="68" t="s">
        <v>430</v>
      </c>
    </row>
    <row r="21" spans="1:8" x14ac:dyDescent="0.3">
      <c r="A21" s="60" t="s">
        <v>53</v>
      </c>
      <c r="B21" s="60"/>
      <c r="C21" s="60"/>
      <c r="D21" s="88"/>
      <c r="E21" s="63">
        <v>0</v>
      </c>
      <c r="F21" s="63">
        <v>0</v>
      </c>
      <c r="G21" s="60"/>
      <c r="H21" s="60"/>
    </row>
    <row r="22" spans="1:8" x14ac:dyDescent="0.3">
      <c r="A22" s="61" t="s">
        <v>54</v>
      </c>
      <c r="B22" s="64">
        <f t="shared" ref="B22:D22" si="3">SUM(B19:B21)</f>
        <v>0</v>
      </c>
      <c r="C22" s="64">
        <f t="shared" si="3"/>
        <v>0</v>
      </c>
      <c r="D22" s="87">
        <f t="shared" si="3"/>
        <v>200000</v>
      </c>
      <c r="E22" s="64">
        <f>SUM(E19:E21)</f>
        <v>157961</v>
      </c>
      <c r="F22" s="64">
        <f t="shared" ref="F22" si="4">SUM(F19:F21)</f>
        <v>0</v>
      </c>
      <c r="G22" s="60"/>
      <c r="H22" s="60"/>
    </row>
    <row r="23" spans="1:8" x14ac:dyDescent="0.3">
      <c r="A23" s="60" t="s">
        <v>55</v>
      </c>
      <c r="B23" s="60"/>
      <c r="C23" s="60"/>
      <c r="D23" s="88">
        <v>380400</v>
      </c>
      <c r="E23" s="66">
        <f>373800</f>
        <v>373800</v>
      </c>
      <c r="F23" s="104">
        <v>369100</v>
      </c>
      <c r="G23" s="60"/>
      <c r="H23" s="60"/>
    </row>
    <row r="24" spans="1:8" s="1" customFormat="1" x14ac:dyDescent="0.3">
      <c r="A24" s="61" t="s">
        <v>56</v>
      </c>
      <c r="B24" s="64">
        <f t="shared" ref="B24:D24" si="5">SUM(B17)+B22+B23</f>
        <v>0</v>
      </c>
      <c r="C24" s="64">
        <f t="shared" si="5"/>
        <v>0</v>
      </c>
      <c r="D24" s="87">
        <f t="shared" si="5"/>
        <v>858500</v>
      </c>
      <c r="E24" s="64">
        <f>SUM(E17)+E22+E23</f>
        <v>668648</v>
      </c>
      <c r="F24" s="64">
        <f>SUM(F17)+F22+F23</f>
        <v>655100</v>
      </c>
      <c r="G24" s="61"/>
      <c r="H24" s="61"/>
    </row>
    <row r="25" spans="1:8" x14ac:dyDescent="0.3">
      <c r="A25" s="60" t="s">
        <v>57</v>
      </c>
      <c r="B25" s="60"/>
      <c r="C25" s="60"/>
      <c r="D25" s="86"/>
      <c r="E25" s="60"/>
      <c r="F25" s="63"/>
      <c r="G25" s="60"/>
      <c r="H25" s="60"/>
    </row>
    <row r="26" spans="1:8" x14ac:dyDescent="0.3">
      <c r="A26" s="60" t="s">
        <v>58</v>
      </c>
      <c r="B26" s="60"/>
      <c r="C26" s="60"/>
      <c r="D26" s="88">
        <v>15000</v>
      </c>
      <c r="E26" s="66">
        <v>112896</v>
      </c>
      <c r="F26" s="63">
        <v>200000</v>
      </c>
      <c r="G26" s="60"/>
      <c r="H26" s="60"/>
    </row>
    <row r="27" spans="1:8" x14ac:dyDescent="0.3">
      <c r="A27" s="60" t="s">
        <v>59</v>
      </c>
      <c r="B27" s="60"/>
      <c r="C27" s="60"/>
      <c r="D27" s="86"/>
      <c r="E27" s="63">
        <v>0</v>
      </c>
      <c r="F27" s="63">
        <v>0</v>
      </c>
      <c r="G27" s="60"/>
      <c r="H27" s="60"/>
    </row>
    <row r="28" spans="1:8" x14ac:dyDescent="0.3">
      <c r="A28" s="60" t="s">
        <v>60</v>
      </c>
      <c r="B28" s="60"/>
      <c r="C28" s="60"/>
      <c r="D28" s="86"/>
      <c r="E28" s="63">
        <v>0</v>
      </c>
      <c r="F28" s="63">
        <v>0</v>
      </c>
      <c r="G28" s="60"/>
      <c r="H28" s="60"/>
    </row>
    <row r="29" spans="1:8" x14ac:dyDescent="0.3">
      <c r="A29" s="60" t="s">
        <v>61</v>
      </c>
      <c r="B29" s="60"/>
      <c r="C29" s="60"/>
      <c r="D29" s="88">
        <v>843500</v>
      </c>
      <c r="E29" s="66">
        <f>552033-83385+87104</f>
        <v>555752</v>
      </c>
      <c r="F29" s="63">
        <v>455100</v>
      </c>
      <c r="G29" s="60"/>
      <c r="H29" s="60"/>
    </row>
    <row r="30" spans="1:8" x14ac:dyDescent="0.3">
      <c r="A30" s="60" t="s">
        <v>62</v>
      </c>
      <c r="B30" s="60"/>
      <c r="C30" s="60"/>
      <c r="D30" s="86"/>
      <c r="E30" s="63">
        <v>0</v>
      </c>
      <c r="F30" s="63">
        <v>0</v>
      </c>
      <c r="G30" s="60"/>
      <c r="H30" s="60"/>
    </row>
    <row r="31" spans="1:8" x14ac:dyDescent="0.3">
      <c r="A31" s="60" t="s">
        <v>63</v>
      </c>
      <c r="B31" s="60"/>
      <c r="C31" s="60"/>
      <c r="D31" s="86"/>
      <c r="E31" s="63">
        <v>0</v>
      </c>
      <c r="F31" s="63">
        <v>0</v>
      </c>
      <c r="G31" s="60"/>
      <c r="H31" s="60"/>
    </row>
    <row r="32" spans="1:8" s="1" customFormat="1" x14ac:dyDescent="0.3">
      <c r="A32" s="61" t="s">
        <v>64</v>
      </c>
      <c r="B32" s="64">
        <f t="shared" ref="B32:D32" si="6">SUM(B26:B31)</f>
        <v>0</v>
      </c>
      <c r="C32" s="64">
        <f t="shared" si="6"/>
        <v>0</v>
      </c>
      <c r="D32" s="87">
        <f t="shared" si="6"/>
        <v>858500</v>
      </c>
      <c r="E32" s="64">
        <f>SUM(E26:E31)</f>
        <v>668648</v>
      </c>
      <c r="F32" s="64">
        <f>SUM(F26:F31)</f>
        <v>655100</v>
      </c>
      <c r="G32" s="61"/>
      <c r="H32" s="61"/>
    </row>
    <row r="33" spans="1:8" x14ac:dyDescent="0.3">
      <c r="A33" s="60" t="s">
        <v>65</v>
      </c>
      <c r="B33" s="63">
        <f t="shared" ref="B33:D33" si="7">SUM(B24)-B32</f>
        <v>0</v>
      </c>
      <c r="C33" s="63">
        <f t="shared" si="7"/>
        <v>0</v>
      </c>
      <c r="D33" s="88">
        <f t="shared" si="7"/>
        <v>0</v>
      </c>
      <c r="E33" s="63">
        <f>SUM(E24)-E32</f>
        <v>0</v>
      </c>
      <c r="F33" s="63">
        <f>SUM(F24)-F32</f>
        <v>0</v>
      </c>
      <c r="G33" s="60"/>
      <c r="H33" s="60"/>
    </row>
  </sheetData>
  <pageMargins left="0.7" right="0.7" top="0.75" bottom="0.75" header="0.3" footer="0.3"/>
  <pageSetup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110C-A0BC-4D6F-ACE4-73AF496C99D0}">
  <sheetPr>
    <tabColor rgb="FFFFFF00"/>
    <pageSetUpPr fitToPage="1"/>
  </sheetPr>
  <dimension ref="A1:H31"/>
  <sheetViews>
    <sheetView workbookViewId="0">
      <selection activeCell="D23" sqref="D23"/>
    </sheetView>
  </sheetViews>
  <sheetFormatPr baseColWidth="10" defaultRowHeight="14.4" x14ac:dyDescent="0.3"/>
  <cols>
    <col min="1" max="1" width="53.6640625" bestFit="1" customWidth="1"/>
    <col min="2" max="2" width="14.109375" bestFit="1" customWidth="1"/>
    <col min="3" max="3" width="12.44140625" bestFit="1" customWidth="1"/>
    <col min="4" max="4" width="13.5546875" bestFit="1" customWidth="1"/>
    <col min="5" max="5" width="14.109375" bestFit="1" customWidth="1"/>
    <col min="7" max="7" width="75.5546875" bestFit="1" customWidth="1"/>
    <col min="8" max="8" width="12.88671875" bestFit="1" customWidth="1"/>
  </cols>
  <sheetData>
    <row r="1" spans="1:8" x14ac:dyDescent="0.3">
      <c r="A1" s="60" t="s">
        <v>28</v>
      </c>
      <c r="B1" s="60"/>
      <c r="C1" s="60"/>
      <c r="D1" s="60"/>
      <c r="E1" s="60"/>
      <c r="F1" s="60"/>
      <c r="G1" s="60"/>
    </row>
    <row r="2" spans="1:8" x14ac:dyDescent="0.3">
      <c r="A2" s="60"/>
      <c r="B2" s="84" t="s">
        <v>420</v>
      </c>
      <c r="C2" s="84" t="s">
        <v>424</v>
      </c>
      <c r="D2" s="85" t="s">
        <v>425</v>
      </c>
      <c r="E2" s="61" t="s">
        <v>248</v>
      </c>
      <c r="F2" s="60"/>
      <c r="G2" s="83" t="s">
        <v>423</v>
      </c>
    </row>
    <row r="3" spans="1:8" x14ac:dyDescent="0.3">
      <c r="A3" s="60" t="s">
        <v>249</v>
      </c>
      <c r="B3" s="60"/>
      <c r="C3" s="60"/>
      <c r="D3" s="86"/>
      <c r="E3" s="60"/>
      <c r="F3" s="60"/>
      <c r="G3" s="60"/>
      <c r="H3" s="1"/>
    </row>
    <row r="4" spans="1:8" x14ac:dyDescent="0.3">
      <c r="A4" s="60" t="s">
        <v>31</v>
      </c>
      <c r="B4" s="60"/>
      <c r="C4" s="60"/>
      <c r="D4" s="86"/>
      <c r="E4" s="63">
        <v>0</v>
      </c>
      <c r="F4" s="60"/>
      <c r="G4" s="60"/>
    </row>
    <row r="5" spans="1:8" x14ac:dyDescent="0.3">
      <c r="A5" s="60" t="s">
        <v>250</v>
      </c>
      <c r="B5" s="60"/>
      <c r="C5" s="60"/>
      <c r="D5" s="86"/>
      <c r="E5" s="63">
        <v>0</v>
      </c>
      <c r="F5" s="60"/>
      <c r="G5" s="60"/>
      <c r="H5" s="2"/>
    </row>
    <row r="6" spans="1:8" x14ac:dyDescent="0.3">
      <c r="A6" s="60" t="s">
        <v>33</v>
      </c>
      <c r="B6" s="60"/>
      <c r="C6" s="60"/>
      <c r="D6" s="86"/>
      <c r="E6" s="63">
        <v>0</v>
      </c>
      <c r="F6" s="60"/>
      <c r="G6" s="60"/>
      <c r="H6" s="2"/>
    </row>
    <row r="7" spans="1:8" x14ac:dyDescent="0.3">
      <c r="A7" s="60" t="s">
        <v>251</v>
      </c>
      <c r="B7" s="60"/>
      <c r="C7" s="60"/>
      <c r="D7" s="86"/>
      <c r="E7" s="63">
        <v>0</v>
      </c>
      <c r="F7" s="60"/>
      <c r="G7" s="60"/>
      <c r="H7" s="2"/>
    </row>
    <row r="8" spans="1:8" x14ac:dyDescent="0.3">
      <c r="A8" s="60" t="s">
        <v>252</v>
      </c>
      <c r="B8" s="60"/>
      <c r="C8" s="60"/>
      <c r="D8" s="86"/>
      <c r="E8" s="63">
        <v>0</v>
      </c>
      <c r="F8" s="60"/>
      <c r="G8" s="60"/>
    </row>
    <row r="9" spans="1:8" x14ac:dyDescent="0.3">
      <c r="A9" s="65" t="s">
        <v>253</v>
      </c>
      <c r="B9" s="65"/>
      <c r="C9" s="65"/>
      <c r="D9" s="88">
        <f>278100+380400</f>
        <v>658500</v>
      </c>
      <c r="E9" s="66">
        <f>136887+373800</f>
        <v>510687</v>
      </c>
      <c r="F9" s="60"/>
      <c r="G9" s="68" t="s">
        <v>407</v>
      </c>
    </row>
    <row r="10" spans="1:8" x14ac:dyDescent="0.3">
      <c r="A10" s="60" t="s">
        <v>254</v>
      </c>
      <c r="B10" s="60"/>
      <c r="C10" s="60"/>
      <c r="D10" s="88">
        <v>380400</v>
      </c>
      <c r="E10" s="63">
        <v>373800</v>
      </c>
      <c r="F10" s="60"/>
      <c r="G10" s="68">
        <v>6010</v>
      </c>
    </row>
    <row r="11" spans="1:8" x14ac:dyDescent="0.3">
      <c r="A11" s="61" t="s">
        <v>255</v>
      </c>
      <c r="B11" s="64">
        <f t="shared" ref="B11:D11" si="0">SUM(B9)-B10</f>
        <v>0</v>
      </c>
      <c r="C11" s="64">
        <f t="shared" si="0"/>
        <v>0</v>
      </c>
      <c r="D11" s="87">
        <f t="shared" si="0"/>
        <v>278100</v>
      </c>
      <c r="E11" s="64">
        <f>SUM(E9)-E10</f>
        <v>136887</v>
      </c>
      <c r="F11" s="60"/>
      <c r="G11" s="60"/>
    </row>
    <row r="12" spans="1:8" x14ac:dyDescent="0.3">
      <c r="A12" s="61" t="s">
        <v>256</v>
      </c>
      <c r="B12" s="64">
        <f t="shared" ref="B12:D12" si="1">SUM(B11)</f>
        <v>0</v>
      </c>
      <c r="C12" s="64">
        <f t="shared" si="1"/>
        <v>0</v>
      </c>
      <c r="D12" s="87">
        <f t="shared" si="1"/>
        <v>278100</v>
      </c>
      <c r="E12" s="64">
        <f>SUM(E11)</f>
        <v>136887</v>
      </c>
      <c r="F12" s="60"/>
      <c r="G12" s="60"/>
    </row>
    <row r="13" spans="1:8" x14ac:dyDescent="0.3">
      <c r="A13" s="60" t="s">
        <v>257</v>
      </c>
      <c r="B13" s="60"/>
      <c r="C13" s="60"/>
      <c r="D13" s="88">
        <v>200000</v>
      </c>
      <c r="E13" s="63">
        <v>162285</v>
      </c>
      <c r="F13" s="60"/>
      <c r="G13" s="68">
        <v>8050</v>
      </c>
    </row>
    <row r="14" spans="1:8" x14ac:dyDescent="0.3">
      <c r="A14" s="60" t="s">
        <v>258</v>
      </c>
      <c r="B14" s="60"/>
      <c r="C14" s="60"/>
      <c r="D14" s="86"/>
      <c r="E14" s="63">
        <v>0</v>
      </c>
      <c r="F14" s="60"/>
      <c r="G14" s="60"/>
    </row>
    <row r="15" spans="1:8" x14ac:dyDescent="0.3">
      <c r="A15" s="60" t="s">
        <v>259</v>
      </c>
      <c r="B15" s="60"/>
      <c r="C15" s="60"/>
      <c r="D15" s="86"/>
      <c r="E15" s="63">
        <v>0</v>
      </c>
      <c r="F15" s="60"/>
      <c r="G15" s="60"/>
    </row>
    <row r="16" spans="1:8" x14ac:dyDescent="0.3">
      <c r="A16" s="60" t="s">
        <v>260</v>
      </c>
      <c r="B16" s="60"/>
      <c r="C16" s="60"/>
      <c r="D16" s="86"/>
      <c r="E16" s="63">
        <f>2820+1504</f>
        <v>4324</v>
      </c>
      <c r="F16" s="60"/>
      <c r="G16" s="70">
        <v>8155.8159999999998</v>
      </c>
    </row>
    <row r="17" spans="1:7" x14ac:dyDescent="0.3">
      <c r="A17" s="60" t="s">
        <v>261</v>
      </c>
      <c r="B17" s="60"/>
      <c r="C17" s="60"/>
      <c r="D17" s="86"/>
      <c r="E17" s="63">
        <v>0</v>
      </c>
      <c r="F17" s="60"/>
      <c r="G17" s="60"/>
    </row>
    <row r="18" spans="1:7" x14ac:dyDescent="0.3">
      <c r="A18" s="61" t="s">
        <v>262</v>
      </c>
      <c r="B18" s="67">
        <f t="shared" ref="B18:D18" si="2">SUM(B13)-B16</f>
        <v>0</v>
      </c>
      <c r="C18" s="67">
        <f t="shared" si="2"/>
        <v>0</v>
      </c>
      <c r="D18" s="89">
        <f t="shared" si="2"/>
        <v>200000</v>
      </c>
      <c r="E18" s="67">
        <f t="shared" ref="E18" si="3">SUM(E13)-E16</f>
        <v>157961</v>
      </c>
      <c r="F18" s="60"/>
      <c r="G18" s="60"/>
    </row>
    <row r="19" spans="1:7" x14ac:dyDescent="0.3">
      <c r="A19" s="60" t="s">
        <v>263</v>
      </c>
      <c r="B19" s="60"/>
      <c r="C19" s="60"/>
      <c r="D19" s="88">
        <v>380400</v>
      </c>
      <c r="E19" s="63">
        <v>373800</v>
      </c>
      <c r="F19" s="60"/>
      <c r="G19" s="60"/>
    </row>
    <row r="20" spans="1:7" x14ac:dyDescent="0.3">
      <c r="A20" s="61" t="s">
        <v>264</v>
      </c>
      <c r="B20" s="64">
        <f t="shared" ref="B20:D20" si="4">SUM(B12)+B18+B19</f>
        <v>0</v>
      </c>
      <c r="C20" s="64">
        <f t="shared" si="4"/>
        <v>0</v>
      </c>
      <c r="D20" s="87">
        <f t="shared" si="4"/>
        <v>858500</v>
      </c>
      <c r="E20" s="64">
        <f>SUM(E12)+E18+E19</f>
        <v>668648</v>
      </c>
      <c r="F20" s="60"/>
      <c r="G20" s="60"/>
    </row>
    <row r="21" spans="1:7" x14ac:dyDescent="0.3">
      <c r="A21" s="60" t="s">
        <v>265</v>
      </c>
      <c r="B21" s="60"/>
      <c r="C21" s="60"/>
      <c r="D21" s="86"/>
      <c r="E21" s="63"/>
      <c r="F21" s="60"/>
      <c r="G21" s="60"/>
    </row>
    <row r="22" spans="1:7" x14ac:dyDescent="0.3">
      <c r="A22" s="60" t="s">
        <v>266</v>
      </c>
      <c r="B22" s="60"/>
      <c r="C22" s="60"/>
      <c r="D22" s="88">
        <v>15000</v>
      </c>
      <c r="E22" s="63">
        <v>112896</v>
      </c>
      <c r="F22" s="60"/>
      <c r="G22" s="60"/>
    </row>
    <row r="23" spans="1:7" x14ac:dyDescent="0.3">
      <c r="A23" s="60" t="s">
        <v>267</v>
      </c>
      <c r="B23" s="60"/>
      <c r="C23" s="60"/>
      <c r="D23" s="88"/>
      <c r="E23" s="63">
        <v>0</v>
      </c>
      <c r="F23" s="60"/>
      <c r="G23" s="60"/>
    </row>
    <row r="24" spans="1:7" x14ac:dyDescent="0.3">
      <c r="A24" s="60" t="s">
        <v>268</v>
      </c>
      <c r="B24" s="60"/>
      <c r="C24" s="60"/>
      <c r="D24" s="88"/>
      <c r="E24" s="63">
        <v>0</v>
      </c>
      <c r="F24" s="60"/>
      <c r="G24" s="60"/>
    </row>
    <row r="25" spans="1:7" x14ac:dyDescent="0.3">
      <c r="A25" s="60" t="s">
        <v>269</v>
      </c>
      <c r="B25" s="60"/>
      <c r="C25" s="60"/>
      <c r="D25" s="88">
        <v>843500</v>
      </c>
      <c r="E25" s="63">
        <v>555752</v>
      </c>
      <c r="F25" s="60"/>
      <c r="G25" s="60"/>
    </row>
    <row r="26" spans="1:7" x14ac:dyDescent="0.3">
      <c r="A26" s="60" t="s">
        <v>270</v>
      </c>
      <c r="B26" s="60"/>
      <c r="C26" s="60"/>
      <c r="D26" s="88"/>
      <c r="E26" s="63">
        <v>0</v>
      </c>
      <c r="F26" s="60"/>
      <c r="G26" s="60"/>
    </row>
    <row r="27" spans="1:7" x14ac:dyDescent="0.3">
      <c r="A27" s="60" t="s">
        <v>271</v>
      </c>
      <c r="B27" s="60"/>
      <c r="C27" s="60"/>
      <c r="D27" s="88"/>
      <c r="E27" s="63">
        <v>0</v>
      </c>
      <c r="F27" s="60"/>
      <c r="G27" s="60"/>
    </row>
    <row r="28" spans="1:7" x14ac:dyDescent="0.3">
      <c r="A28" s="61" t="s">
        <v>272</v>
      </c>
      <c r="B28" s="67">
        <f t="shared" ref="B28:D28" si="5">SUM(B22:B27)</f>
        <v>0</v>
      </c>
      <c r="C28" s="67">
        <f t="shared" si="5"/>
        <v>0</v>
      </c>
      <c r="D28" s="89">
        <f t="shared" si="5"/>
        <v>858500</v>
      </c>
      <c r="E28" s="67">
        <f>SUM(E22:E27)</f>
        <v>668648</v>
      </c>
      <c r="F28" s="60"/>
      <c r="G28" s="60"/>
    </row>
    <row r="29" spans="1:7" x14ac:dyDescent="0.3">
      <c r="A29" s="60" t="s">
        <v>273</v>
      </c>
      <c r="B29" s="63">
        <v>0</v>
      </c>
      <c r="C29" s="63">
        <v>0</v>
      </c>
      <c r="D29" s="88">
        <v>0</v>
      </c>
      <c r="E29" s="63">
        <v>0</v>
      </c>
      <c r="F29" s="60"/>
      <c r="G29" s="60"/>
    </row>
    <row r="30" spans="1:7" x14ac:dyDescent="0.3">
      <c r="E30" s="2"/>
    </row>
    <row r="31" spans="1:7" x14ac:dyDescent="0.3">
      <c r="E31" s="2"/>
    </row>
  </sheetData>
  <pageMargins left="0.7" right="0.7" top="0.75" bottom="0.75" header="0.3" footer="0.3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7BF35-A684-4957-A65A-49CBF1DC6C05}">
  <sheetPr>
    <tabColor rgb="FFFFFF00"/>
    <pageSetUpPr fitToPage="1"/>
  </sheetPr>
  <dimension ref="A1:H32"/>
  <sheetViews>
    <sheetView workbookViewId="0">
      <selection activeCell="H23" sqref="H23"/>
    </sheetView>
  </sheetViews>
  <sheetFormatPr baseColWidth="10" defaultRowHeight="14.4" x14ac:dyDescent="0.3"/>
  <cols>
    <col min="1" max="1" width="48" bestFit="1" customWidth="1"/>
    <col min="2" max="2" width="15.44140625" customWidth="1"/>
    <col min="3" max="3" width="14.33203125" customWidth="1"/>
    <col min="4" max="4" width="14" customWidth="1"/>
    <col min="5" max="5" width="14.109375" bestFit="1" customWidth="1"/>
  </cols>
  <sheetData>
    <row r="1" spans="1:8" x14ac:dyDescent="0.3">
      <c r="A1" s="1" t="s">
        <v>28</v>
      </c>
      <c r="B1" s="1"/>
      <c r="C1" s="1"/>
      <c r="D1" s="1"/>
    </row>
    <row r="2" spans="1:8" x14ac:dyDescent="0.3">
      <c r="B2" s="33" t="s">
        <v>420</v>
      </c>
      <c r="C2" s="33" t="s">
        <v>426</v>
      </c>
      <c r="D2" s="90" t="s">
        <v>425</v>
      </c>
      <c r="E2" s="33" t="s">
        <v>248</v>
      </c>
    </row>
    <row r="3" spans="1:8" x14ac:dyDescent="0.3">
      <c r="A3" s="1" t="s">
        <v>0</v>
      </c>
      <c r="B3" s="1"/>
      <c r="C3" s="1"/>
      <c r="D3" s="28"/>
    </row>
    <row r="4" spans="1:8" x14ac:dyDescent="0.3">
      <c r="A4" t="s">
        <v>1</v>
      </c>
      <c r="D4" s="30"/>
      <c r="E4" s="93">
        <v>135000</v>
      </c>
    </row>
    <row r="5" spans="1:8" x14ac:dyDescent="0.3">
      <c r="A5" t="s">
        <v>2</v>
      </c>
      <c r="D5" s="30"/>
      <c r="E5" s="2">
        <v>0</v>
      </c>
    </row>
    <row r="6" spans="1:8" x14ac:dyDescent="0.3">
      <c r="A6" t="s">
        <v>3</v>
      </c>
      <c r="D6" s="30">
        <v>15000</v>
      </c>
      <c r="E6" s="93">
        <v>14896</v>
      </c>
      <c r="H6" t="s">
        <v>319</v>
      </c>
    </row>
    <row r="7" spans="1:8" x14ac:dyDescent="0.3">
      <c r="A7" t="s">
        <v>4</v>
      </c>
      <c r="D7" s="30"/>
      <c r="E7" s="2">
        <v>0</v>
      </c>
    </row>
    <row r="8" spans="1:8" x14ac:dyDescent="0.3">
      <c r="A8" t="s">
        <v>5</v>
      </c>
      <c r="D8" s="29"/>
      <c r="E8" s="2">
        <v>0</v>
      </c>
    </row>
    <row r="9" spans="1:8" x14ac:dyDescent="0.3">
      <c r="A9" s="34" t="s">
        <v>6</v>
      </c>
      <c r="B9" s="35">
        <f t="shared" ref="B9:D9" si="0">SUM(B4:B8)</f>
        <v>0</v>
      </c>
      <c r="C9" s="35">
        <f t="shared" si="0"/>
        <v>0</v>
      </c>
      <c r="D9" s="91">
        <f t="shared" si="0"/>
        <v>15000</v>
      </c>
      <c r="E9" s="35">
        <f>SUM(E4:E8)</f>
        <v>149896</v>
      </c>
      <c r="H9" t="s">
        <v>321</v>
      </c>
    </row>
    <row r="10" spans="1:8" x14ac:dyDescent="0.3">
      <c r="A10" t="s">
        <v>7</v>
      </c>
      <c r="D10" s="30"/>
      <c r="E10" s="93">
        <v>27000</v>
      </c>
    </row>
    <row r="11" spans="1:8" x14ac:dyDescent="0.3">
      <c r="A11" t="s">
        <v>8</v>
      </c>
      <c r="D11" s="29"/>
      <c r="E11" s="2">
        <v>0</v>
      </c>
    </row>
    <row r="12" spans="1:8" x14ac:dyDescent="0.3">
      <c r="A12" t="s">
        <v>9</v>
      </c>
      <c r="D12" s="29"/>
      <c r="E12" s="93">
        <v>10000</v>
      </c>
    </row>
    <row r="13" spans="1:8" x14ac:dyDescent="0.3">
      <c r="A13" t="s">
        <v>10</v>
      </c>
      <c r="D13" s="29"/>
      <c r="E13" s="2">
        <v>0</v>
      </c>
    </row>
    <row r="14" spans="1:8" x14ac:dyDescent="0.3">
      <c r="A14" t="s">
        <v>11</v>
      </c>
      <c r="D14" s="29"/>
      <c r="E14" s="2">
        <v>0</v>
      </c>
    </row>
    <row r="15" spans="1:8" x14ac:dyDescent="0.3">
      <c r="A15" t="s">
        <v>12</v>
      </c>
      <c r="D15" s="29"/>
      <c r="E15" s="2">
        <v>0</v>
      </c>
    </row>
    <row r="16" spans="1:8" x14ac:dyDescent="0.3">
      <c r="A16" t="s">
        <v>13</v>
      </c>
      <c r="D16" s="29"/>
      <c r="E16" s="2">
        <v>0</v>
      </c>
    </row>
    <row r="17" spans="1:8" x14ac:dyDescent="0.3">
      <c r="A17" t="s">
        <v>14</v>
      </c>
      <c r="D17" s="29"/>
      <c r="E17" s="2">
        <v>0</v>
      </c>
    </row>
    <row r="18" spans="1:8" x14ac:dyDescent="0.3">
      <c r="A18" t="s">
        <v>15</v>
      </c>
      <c r="D18" s="29"/>
      <c r="E18" s="2">
        <v>0</v>
      </c>
    </row>
    <row r="19" spans="1:8" x14ac:dyDescent="0.3">
      <c r="A19" t="s">
        <v>16</v>
      </c>
      <c r="D19" s="29"/>
      <c r="E19" s="2">
        <v>0</v>
      </c>
    </row>
    <row r="20" spans="1:8" x14ac:dyDescent="0.3">
      <c r="A20" t="s">
        <v>17</v>
      </c>
      <c r="D20" s="29"/>
      <c r="E20" s="2">
        <v>0</v>
      </c>
    </row>
    <row r="21" spans="1:8" x14ac:dyDescent="0.3">
      <c r="A21" t="s">
        <v>18</v>
      </c>
      <c r="D21" s="29"/>
      <c r="E21" s="2">
        <v>0</v>
      </c>
    </row>
    <row r="22" spans="1:8" x14ac:dyDescent="0.3">
      <c r="A22" t="s">
        <v>19</v>
      </c>
      <c r="D22" s="29"/>
      <c r="E22" s="2">
        <v>0</v>
      </c>
    </row>
    <row r="23" spans="1:8" x14ac:dyDescent="0.3">
      <c r="A23" t="s">
        <v>20</v>
      </c>
      <c r="D23" s="30">
        <v>15000</v>
      </c>
      <c r="E23" s="93">
        <v>112896</v>
      </c>
      <c r="H23" s="105"/>
    </row>
    <row r="24" spans="1:8" x14ac:dyDescent="0.3">
      <c r="A24" t="s">
        <v>21</v>
      </c>
      <c r="D24" s="29"/>
      <c r="E24" s="2">
        <v>0</v>
      </c>
    </row>
    <row r="25" spans="1:8" x14ac:dyDescent="0.3">
      <c r="A25" t="s">
        <v>22</v>
      </c>
      <c r="D25" s="29"/>
      <c r="E25" s="2">
        <v>0</v>
      </c>
    </row>
    <row r="26" spans="1:8" x14ac:dyDescent="0.3">
      <c r="A26" t="s">
        <v>23</v>
      </c>
      <c r="D26" s="29"/>
      <c r="E26" s="2">
        <v>0</v>
      </c>
    </row>
    <row r="27" spans="1:8" x14ac:dyDescent="0.3">
      <c r="A27" t="s">
        <v>24</v>
      </c>
      <c r="D27" s="29"/>
      <c r="E27" s="2">
        <v>0</v>
      </c>
    </row>
    <row r="28" spans="1:8" x14ac:dyDescent="0.3">
      <c r="A28" t="s">
        <v>25</v>
      </c>
      <c r="D28" s="29"/>
      <c r="E28" s="2">
        <v>0</v>
      </c>
    </row>
    <row r="29" spans="1:8" x14ac:dyDescent="0.3">
      <c r="A29" s="34" t="s">
        <v>26</v>
      </c>
      <c r="B29" s="36">
        <f t="shared" ref="B29:D29" si="1">SUM(B10:B28)</f>
        <v>0</v>
      </c>
      <c r="C29" s="36">
        <f t="shared" si="1"/>
        <v>0</v>
      </c>
      <c r="D29" s="92">
        <f t="shared" si="1"/>
        <v>15000</v>
      </c>
      <c r="E29" s="36">
        <f>SUM(E10:E28)</f>
        <v>149896</v>
      </c>
      <c r="H29" t="s">
        <v>322</v>
      </c>
    </row>
    <row r="30" spans="1:8" x14ac:dyDescent="0.3">
      <c r="A30" t="s">
        <v>27</v>
      </c>
      <c r="E30" s="2"/>
    </row>
    <row r="31" spans="1:8" x14ac:dyDescent="0.3">
      <c r="E31" s="2"/>
    </row>
    <row r="32" spans="1:8" x14ac:dyDescent="0.3">
      <c r="E32" s="2"/>
    </row>
  </sheetData>
  <phoneticPr fontId="17" type="noConversion"/>
  <pageMargins left="0.7" right="0.7" top="0.75" bottom="0.75" header="0.3" footer="0.3"/>
  <pageSetup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A148-BF9D-4DC4-87B0-3E7413C6B43A}">
  <sheetPr>
    <tabColor theme="0"/>
    <pageSetUpPr fitToPage="1"/>
  </sheetPr>
  <dimension ref="A1:E59"/>
  <sheetViews>
    <sheetView workbookViewId="0">
      <selection activeCell="C18" sqref="C18"/>
    </sheetView>
  </sheetViews>
  <sheetFormatPr baseColWidth="10" defaultRowHeight="14.4" x14ac:dyDescent="0.3"/>
  <cols>
    <col min="1" max="1" width="57.44140625" bestFit="1" customWidth="1"/>
    <col min="2" max="2" width="20.6640625" customWidth="1"/>
    <col min="3" max="3" width="17.33203125" bestFit="1" customWidth="1"/>
    <col min="5" max="5" width="120.109375" bestFit="1" customWidth="1"/>
  </cols>
  <sheetData>
    <row r="1" spans="1:5" x14ac:dyDescent="0.3">
      <c r="A1" s="61" t="s">
        <v>28</v>
      </c>
      <c r="B1" s="61"/>
      <c r="C1" s="60"/>
      <c r="D1" s="60"/>
      <c r="E1" s="60"/>
    </row>
    <row r="2" spans="1:5" x14ac:dyDescent="0.3">
      <c r="A2" s="60" t="s">
        <v>66</v>
      </c>
      <c r="B2" s="84" t="s">
        <v>420</v>
      </c>
      <c r="C2" s="84" t="s">
        <v>248</v>
      </c>
      <c r="D2" s="60"/>
      <c r="E2" s="62" t="s">
        <v>423</v>
      </c>
    </row>
    <row r="3" spans="1:5" x14ac:dyDescent="0.3">
      <c r="A3" s="60" t="s">
        <v>67</v>
      </c>
      <c r="B3" s="60"/>
      <c r="C3" s="60"/>
      <c r="D3" s="60"/>
      <c r="E3" s="60"/>
    </row>
    <row r="4" spans="1:5" x14ac:dyDescent="0.3">
      <c r="A4" s="60" t="s">
        <v>68</v>
      </c>
      <c r="B4" s="64">
        <f>SUM(B5)+B8+B12+B13</f>
        <v>0</v>
      </c>
      <c r="C4" s="64">
        <f>SUM(C5)+C8+C12+C13</f>
        <v>2954302</v>
      </c>
      <c r="D4" s="60"/>
      <c r="E4" s="60"/>
    </row>
    <row r="5" spans="1:5" x14ac:dyDescent="0.3">
      <c r="A5" s="60" t="s">
        <v>69</v>
      </c>
      <c r="B5" s="60"/>
      <c r="C5" s="63">
        <f>SUM(C6:C7)</f>
        <v>1682884</v>
      </c>
      <c r="D5" s="60"/>
      <c r="E5" s="60"/>
    </row>
    <row r="6" spans="1:5" x14ac:dyDescent="0.3">
      <c r="A6" s="60" t="s">
        <v>70</v>
      </c>
      <c r="B6" s="60"/>
      <c r="C6" s="63">
        <v>0</v>
      </c>
      <c r="D6" s="60"/>
      <c r="E6" s="60"/>
    </row>
    <row r="7" spans="1:5" x14ac:dyDescent="0.3">
      <c r="A7" s="60" t="s">
        <v>71</v>
      </c>
      <c r="B7" s="60"/>
      <c r="C7" s="63">
        <v>1682884</v>
      </c>
      <c r="D7" s="60"/>
      <c r="E7" s="60" t="s">
        <v>408</v>
      </c>
    </row>
    <row r="8" spans="1:5" x14ac:dyDescent="0.3">
      <c r="A8" s="60" t="s">
        <v>72</v>
      </c>
      <c r="B8" s="60"/>
      <c r="C8" s="63">
        <f>SUM(C9:C11)</f>
        <v>195611</v>
      </c>
      <c r="D8" s="60"/>
      <c r="E8" s="60"/>
    </row>
    <row r="9" spans="1:5" x14ac:dyDescent="0.3">
      <c r="A9" s="60" t="s">
        <v>73</v>
      </c>
      <c r="B9" s="60"/>
      <c r="C9" s="63">
        <v>100444</v>
      </c>
      <c r="D9" s="60"/>
      <c r="E9" s="68">
        <v>1310</v>
      </c>
    </row>
    <row r="10" spans="1:5" x14ac:dyDescent="0.3">
      <c r="A10" s="60" t="s">
        <v>74</v>
      </c>
      <c r="B10" s="60"/>
      <c r="C10" s="63">
        <v>0</v>
      </c>
      <c r="D10" s="60"/>
      <c r="E10" s="60"/>
    </row>
    <row r="11" spans="1:5" x14ac:dyDescent="0.3">
      <c r="A11" s="60" t="s">
        <v>75</v>
      </c>
      <c r="B11" s="60"/>
      <c r="C11" s="63">
        <v>95167</v>
      </c>
      <c r="D11" s="60"/>
      <c r="E11" s="68">
        <v>1397</v>
      </c>
    </row>
    <row r="12" spans="1:5" x14ac:dyDescent="0.3">
      <c r="A12" s="60" t="s">
        <v>76</v>
      </c>
      <c r="B12" s="60"/>
      <c r="C12" s="63">
        <v>0</v>
      </c>
      <c r="D12" s="60"/>
      <c r="E12" s="60"/>
    </row>
    <row r="13" spans="1:5" x14ac:dyDescent="0.3">
      <c r="A13" s="60" t="s">
        <v>77</v>
      </c>
      <c r="B13" s="60"/>
      <c r="C13" s="66">
        <v>1075807</v>
      </c>
      <c r="D13" s="60"/>
      <c r="E13" s="60"/>
    </row>
    <row r="14" spans="1:5" x14ac:dyDescent="0.3">
      <c r="A14" s="60" t="s">
        <v>78</v>
      </c>
      <c r="B14" s="64">
        <f>SUM(B15)+B16+B21</f>
        <v>0</v>
      </c>
      <c r="C14" s="64">
        <f>SUM(C15)+C16+C21</f>
        <v>8597916</v>
      </c>
      <c r="D14" s="60"/>
      <c r="E14" s="60"/>
    </row>
    <row r="15" spans="1:5" x14ac:dyDescent="0.3">
      <c r="A15" s="60" t="s">
        <v>79</v>
      </c>
      <c r="B15" s="60"/>
      <c r="C15" s="66">
        <f>6146030+83385-83385</f>
        <v>6146030</v>
      </c>
      <c r="D15" s="60"/>
      <c r="E15" s="60" t="s">
        <v>427</v>
      </c>
    </row>
    <row r="16" spans="1:5" x14ac:dyDescent="0.3">
      <c r="A16" s="60" t="s">
        <v>80</v>
      </c>
      <c r="B16" s="60"/>
      <c r="C16" s="63">
        <f>SUM(C17:C19)</f>
        <v>0</v>
      </c>
      <c r="D16" s="60"/>
      <c r="E16" s="60"/>
    </row>
    <row r="17" spans="1:5" x14ac:dyDescent="0.3">
      <c r="A17" s="60" t="s">
        <v>73</v>
      </c>
      <c r="B17" s="60"/>
      <c r="C17" s="63">
        <v>0</v>
      </c>
      <c r="D17" s="60"/>
      <c r="E17" s="60"/>
    </row>
    <row r="18" spans="1:5" x14ac:dyDescent="0.3">
      <c r="A18" s="60" t="s">
        <v>74</v>
      </c>
      <c r="B18" s="60"/>
      <c r="C18" s="63">
        <v>0</v>
      </c>
      <c r="D18" s="60"/>
      <c r="E18" s="60"/>
    </row>
    <row r="19" spans="1:5" x14ac:dyDescent="0.3">
      <c r="A19" s="60" t="s">
        <v>81</v>
      </c>
      <c r="B19" s="60"/>
      <c r="C19" s="63">
        <v>0</v>
      </c>
      <c r="D19" s="60"/>
      <c r="E19" s="60"/>
    </row>
    <row r="20" spans="1:5" x14ac:dyDescent="0.3">
      <c r="A20" s="60" t="s">
        <v>82</v>
      </c>
      <c r="B20" s="60"/>
      <c r="C20" s="63">
        <v>0</v>
      </c>
      <c r="D20" s="60"/>
      <c r="E20" s="60"/>
    </row>
    <row r="21" spans="1:5" x14ac:dyDescent="0.3">
      <c r="A21" s="60" t="s">
        <v>83</v>
      </c>
      <c r="B21" s="60"/>
      <c r="C21" s="63">
        <f>SUM(C22:C24)</f>
        <v>2451886</v>
      </c>
      <c r="D21" s="60"/>
      <c r="E21" s="60"/>
    </row>
    <row r="22" spans="1:5" x14ac:dyDescent="0.3">
      <c r="A22" s="60" t="s">
        <v>84</v>
      </c>
      <c r="B22" s="60"/>
      <c r="C22" s="63">
        <v>935108</v>
      </c>
      <c r="D22" s="60"/>
      <c r="E22" s="70">
        <v>1500.153</v>
      </c>
    </row>
    <row r="23" spans="1:5" x14ac:dyDescent="0.3">
      <c r="A23" s="60" t="s">
        <v>85</v>
      </c>
      <c r="B23" s="60"/>
      <c r="C23" s="63">
        <v>1516778</v>
      </c>
      <c r="D23" s="60"/>
      <c r="E23" s="60" t="s">
        <v>409</v>
      </c>
    </row>
    <row r="24" spans="1:5" x14ac:dyDescent="0.3">
      <c r="A24" s="60" t="s">
        <v>86</v>
      </c>
      <c r="B24" s="60"/>
      <c r="C24" s="63">
        <v>0</v>
      </c>
      <c r="D24" s="60"/>
      <c r="E24" s="60"/>
    </row>
    <row r="25" spans="1:5" x14ac:dyDescent="0.3">
      <c r="A25" s="60" t="s">
        <v>87</v>
      </c>
      <c r="B25" s="64">
        <f>SUM(B4)+B14</f>
        <v>0</v>
      </c>
      <c r="C25" s="64">
        <f>SUM(C4)+C14</f>
        <v>11552218</v>
      </c>
      <c r="D25" s="60"/>
      <c r="E25" s="60"/>
    </row>
    <row r="26" spans="1:5" x14ac:dyDescent="0.3">
      <c r="A26" s="60" t="s">
        <v>88</v>
      </c>
      <c r="B26" s="60"/>
      <c r="C26" s="63"/>
      <c r="D26" s="60"/>
      <c r="E26" s="60"/>
    </row>
    <row r="27" spans="1:5" x14ac:dyDescent="0.3">
      <c r="A27" s="60" t="s">
        <v>89</v>
      </c>
      <c r="B27" s="64">
        <f>SUM(B37)+B33+B28</f>
        <v>0</v>
      </c>
      <c r="C27" s="64">
        <f>SUM(C37)+C33+C28</f>
        <v>6720949</v>
      </c>
      <c r="D27" s="60"/>
      <c r="E27" s="60"/>
    </row>
    <row r="28" spans="1:5" x14ac:dyDescent="0.3">
      <c r="A28" s="60" t="s">
        <v>90</v>
      </c>
      <c r="B28" s="60"/>
      <c r="C28" s="63">
        <f>SUM(C29:C32)</f>
        <v>5524047</v>
      </c>
      <c r="D28" s="60"/>
      <c r="E28" s="60"/>
    </row>
    <row r="29" spans="1:5" x14ac:dyDescent="0.3">
      <c r="A29" s="60" t="s">
        <v>91</v>
      </c>
      <c r="B29" s="60"/>
      <c r="C29" s="63">
        <v>5524047</v>
      </c>
      <c r="D29" s="60"/>
      <c r="E29" s="68">
        <v>2050</v>
      </c>
    </row>
    <row r="30" spans="1:5" x14ac:dyDescent="0.3">
      <c r="A30" s="60" t="s">
        <v>92</v>
      </c>
      <c r="B30" s="60"/>
      <c r="C30" s="63">
        <v>0</v>
      </c>
      <c r="D30" s="60"/>
      <c r="E30" s="60"/>
    </row>
    <row r="31" spans="1:5" x14ac:dyDescent="0.3">
      <c r="A31" s="60" t="s">
        <v>93</v>
      </c>
      <c r="B31" s="60"/>
      <c r="C31" s="63">
        <v>0</v>
      </c>
      <c r="D31" s="60"/>
      <c r="E31" s="60"/>
    </row>
    <row r="32" spans="1:5" x14ac:dyDescent="0.3">
      <c r="A32" s="60" t="s">
        <v>94</v>
      </c>
      <c r="B32" s="60"/>
      <c r="C32" s="63">
        <v>0</v>
      </c>
      <c r="D32" s="60"/>
      <c r="E32" s="60"/>
    </row>
    <row r="33" spans="1:5" x14ac:dyDescent="0.3">
      <c r="A33" s="60" t="s">
        <v>95</v>
      </c>
      <c r="B33" s="60"/>
      <c r="C33" s="63">
        <f>SUM(C34:C36)</f>
        <v>912155</v>
      </c>
      <c r="D33" s="60"/>
      <c r="E33" s="60"/>
    </row>
    <row r="34" spans="1:5" x14ac:dyDescent="0.3">
      <c r="A34" s="60" t="s">
        <v>96</v>
      </c>
      <c r="B34" s="60"/>
      <c r="C34" s="63">
        <v>912155</v>
      </c>
      <c r="D34" s="60"/>
      <c r="E34" s="68">
        <v>2985</v>
      </c>
    </row>
    <row r="35" spans="1:5" x14ac:dyDescent="0.3">
      <c r="A35" s="60" t="s">
        <v>97</v>
      </c>
      <c r="B35" s="60"/>
      <c r="C35" s="63">
        <v>0</v>
      </c>
      <c r="D35" s="60"/>
      <c r="E35" s="60"/>
    </row>
    <row r="36" spans="1:5" x14ac:dyDescent="0.3">
      <c r="A36" s="60" t="s">
        <v>98</v>
      </c>
      <c r="B36" s="60"/>
      <c r="C36" s="63">
        <v>0</v>
      </c>
      <c r="D36" s="60"/>
      <c r="E36" s="60"/>
    </row>
    <row r="37" spans="1:5" x14ac:dyDescent="0.3">
      <c r="A37" s="60" t="s">
        <v>99</v>
      </c>
      <c r="B37" s="60"/>
      <c r="C37" s="63">
        <f>SUM(C38:C40)</f>
        <v>284747</v>
      </c>
      <c r="D37" s="60"/>
      <c r="E37" s="60"/>
    </row>
    <row r="38" spans="1:5" x14ac:dyDescent="0.3">
      <c r="A38" s="60" t="s">
        <v>100</v>
      </c>
      <c r="B38" s="60"/>
      <c r="C38" s="66">
        <f>-1962984-108000+10000+373800+1099650-1075807-85548-14896</f>
        <v>-1763785</v>
      </c>
      <c r="D38" s="60"/>
      <c r="E38" s="60"/>
    </row>
    <row r="39" spans="1:5" x14ac:dyDescent="0.3">
      <c r="A39" s="60" t="s">
        <v>101</v>
      </c>
      <c r="B39" s="60"/>
      <c r="C39" s="63">
        <v>0</v>
      </c>
      <c r="D39" s="60"/>
      <c r="E39" s="60"/>
    </row>
    <row r="40" spans="1:5" x14ac:dyDescent="0.3">
      <c r="A40" s="60" t="s">
        <v>102</v>
      </c>
      <c r="B40" s="60"/>
      <c r="C40" s="66">
        <f>1962984+85548</f>
        <v>2048532</v>
      </c>
      <c r="D40" s="60"/>
      <c r="E40" s="60"/>
    </row>
    <row r="41" spans="1:5" x14ac:dyDescent="0.3">
      <c r="A41" s="60" t="s">
        <v>103</v>
      </c>
      <c r="B41" s="64">
        <f>SUM(B42)+B46</f>
        <v>0</v>
      </c>
      <c r="C41" s="64">
        <f>SUM(C42)+C46</f>
        <v>-1099650</v>
      </c>
      <c r="D41" s="60"/>
      <c r="E41" s="60"/>
    </row>
    <row r="42" spans="1:5" x14ac:dyDescent="0.3">
      <c r="A42" s="60" t="s">
        <v>104</v>
      </c>
      <c r="B42" s="60"/>
      <c r="C42" s="63">
        <f>SUM(C43:C45)</f>
        <v>0</v>
      </c>
      <c r="D42" s="60"/>
      <c r="E42" s="60"/>
    </row>
    <row r="43" spans="1:5" x14ac:dyDescent="0.3">
      <c r="A43" s="60" t="s">
        <v>105</v>
      </c>
      <c r="B43" s="60"/>
      <c r="C43" s="63">
        <v>0</v>
      </c>
      <c r="D43" s="60"/>
      <c r="E43" s="60"/>
    </row>
    <row r="44" spans="1:5" x14ac:dyDescent="0.3">
      <c r="A44" s="60" t="s">
        <v>106</v>
      </c>
      <c r="B44" s="60"/>
      <c r="C44" s="63">
        <v>0</v>
      </c>
      <c r="D44" s="60"/>
      <c r="E44" s="60"/>
    </row>
    <row r="45" spans="1:5" x14ac:dyDescent="0.3">
      <c r="A45" s="60" t="s">
        <v>107</v>
      </c>
      <c r="B45" s="60"/>
      <c r="C45" s="63">
        <v>0</v>
      </c>
      <c r="D45" s="60"/>
      <c r="E45" s="60"/>
    </row>
    <row r="46" spans="1:5" x14ac:dyDescent="0.3">
      <c r="A46" s="60" t="s">
        <v>108</v>
      </c>
      <c r="B46" s="60"/>
      <c r="C46" s="66">
        <v>-1099650</v>
      </c>
      <c r="D46" s="60"/>
      <c r="E46" s="60"/>
    </row>
    <row r="47" spans="1:5" x14ac:dyDescent="0.3">
      <c r="A47" s="60" t="s">
        <v>109</v>
      </c>
      <c r="B47" s="64">
        <f>SUM(B48)</f>
        <v>0</v>
      </c>
      <c r="C47" s="64">
        <f>SUM(C48)</f>
        <v>4123594</v>
      </c>
      <c r="D47" s="60"/>
      <c r="E47" s="60"/>
    </row>
    <row r="48" spans="1:5" x14ac:dyDescent="0.3">
      <c r="A48" s="60" t="s">
        <v>110</v>
      </c>
      <c r="B48" s="60"/>
      <c r="C48" s="63">
        <f>SUM(C49:C53)</f>
        <v>4123594</v>
      </c>
      <c r="D48" s="60"/>
      <c r="E48" s="60"/>
    </row>
    <row r="49" spans="1:5" x14ac:dyDescent="0.3">
      <c r="A49" s="60" t="s">
        <v>111</v>
      </c>
      <c r="B49" s="60"/>
      <c r="C49" s="63">
        <v>909689</v>
      </c>
      <c r="D49" s="60"/>
      <c r="E49" s="68">
        <v>2400</v>
      </c>
    </row>
    <row r="50" spans="1:5" x14ac:dyDescent="0.3">
      <c r="A50" s="60" t="s">
        <v>112</v>
      </c>
      <c r="B50" s="60"/>
      <c r="C50" s="63">
        <v>0</v>
      </c>
      <c r="D50" s="60"/>
      <c r="E50" s="60"/>
    </row>
    <row r="51" spans="1:5" x14ac:dyDescent="0.3">
      <c r="A51" s="60" t="s">
        <v>113</v>
      </c>
      <c r="B51" s="60"/>
      <c r="C51" s="63">
        <v>0</v>
      </c>
      <c r="D51" s="60"/>
      <c r="E51" s="60"/>
    </row>
    <row r="52" spans="1:5" x14ac:dyDescent="0.3">
      <c r="A52" s="60" t="s">
        <v>114</v>
      </c>
      <c r="B52" s="60"/>
      <c r="C52" s="63">
        <f>2237379+976526</f>
        <v>3213905</v>
      </c>
      <c r="D52" s="60"/>
      <c r="E52" s="60" t="s">
        <v>410</v>
      </c>
    </row>
    <row r="53" spans="1:5" x14ac:dyDescent="0.3">
      <c r="A53" s="60" t="s">
        <v>115</v>
      </c>
      <c r="B53" s="60"/>
      <c r="C53" s="63">
        <v>0</v>
      </c>
      <c r="D53" s="60"/>
      <c r="E53" s="60"/>
    </row>
    <row r="54" spans="1:5" x14ac:dyDescent="0.3">
      <c r="A54" s="60" t="s">
        <v>116</v>
      </c>
      <c r="B54" s="64">
        <f>SUM(B27)+B41+B47</f>
        <v>0</v>
      </c>
      <c r="C54" s="64">
        <f>SUM(C27)+C41+C47</f>
        <v>9744893</v>
      </c>
      <c r="D54" s="60"/>
      <c r="E54" s="60"/>
    </row>
    <row r="55" spans="1:5" x14ac:dyDescent="0.3">
      <c r="A55" s="60" t="s">
        <v>117</v>
      </c>
      <c r="B55" s="60"/>
      <c r="C55" s="63">
        <v>0</v>
      </c>
      <c r="D55" s="60"/>
      <c r="E55" s="60"/>
    </row>
    <row r="56" spans="1:5" x14ac:dyDescent="0.3">
      <c r="A56" s="60" t="s">
        <v>118</v>
      </c>
      <c r="B56" s="60"/>
      <c r="C56" s="63">
        <v>0</v>
      </c>
      <c r="D56" s="60"/>
      <c r="E56" s="60"/>
    </row>
    <row r="57" spans="1:5" x14ac:dyDescent="0.3">
      <c r="A57" s="60" t="s">
        <v>119</v>
      </c>
      <c r="B57" s="60"/>
      <c r="C57" s="63">
        <v>0</v>
      </c>
      <c r="D57" s="60"/>
      <c r="E57" s="60"/>
    </row>
    <row r="58" spans="1:5" x14ac:dyDescent="0.3">
      <c r="A58" s="60" t="s">
        <v>120</v>
      </c>
      <c r="B58" s="60"/>
      <c r="C58" s="63">
        <v>0</v>
      </c>
      <c r="D58" s="60"/>
      <c r="E58" s="60"/>
    </row>
    <row r="59" spans="1:5" x14ac:dyDescent="0.3">
      <c r="C59" s="2"/>
    </row>
  </sheetData>
  <phoneticPr fontId="17" type="noConversion"/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50839-6F62-43B3-B900-CEE2FBF804CF}">
  <sheetPr>
    <pageSetUpPr fitToPage="1"/>
  </sheetPr>
  <dimension ref="A1:C40"/>
  <sheetViews>
    <sheetView workbookViewId="0">
      <selection activeCell="C25" sqref="C25"/>
    </sheetView>
  </sheetViews>
  <sheetFormatPr baseColWidth="10" defaultRowHeight="14.4" x14ac:dyDescent="0.3"/>
  <cols>
    <col min="2" max="2" width="99.44140625" bestFit="1" customWidth="1"/>
    <col min="3" max="3" width="15" bestFit="1" customWidth="1"/>
  </cols>
  <sheetData>
    <row r="1" spans="1:3" ht="15.6" x14ac:dyDescent="0.3">
      <c r="A1" s="3"/>
      <c r="B1" s="4" t="s">
        <v>274</v>
      </c>
      <c r="C1" s="5" t="s">
        <v>420</v>
      </c>
    </row>
    <row r="2" spans="1:3" ht="15.6" x14ac:dyDescent="0.3">
      <c r="A2" s="6">
        <v>1</v>
      </c>
      <c r="B2" s="7" t="s">
        <v>275</v>
      </c>
      <c r="C2" s="40"/>
    </row>
    <row r="3" spans="1:3" ht="15.6" x14ac:dyDescent="0.3">
      <c r="A3" s="6">
        <v>2</v>
      </c>
      <c r="B3" s="8" t="s">
        <v>276</v>
      </c>
      <c r="C3" s="40"/>
    </row>
    <row r="4" spans="1:3" ht="15.6" x14ac:dyDescent="0.3">
      <c r="A4" s="6">
        <v>3</v>
      </c>
      <c r="B4" s="8" t="s">
        <v>277</v>
      </c>
      <c r="C4" s="40"/>
    </row>
    <row r="5" spans="1:3" ht="15.6" x14ac:dyDescent="0.3">
      <c r="A5" s="6">
        <v>4</v>
      </c>
      <c r="B5" s="8" t="s">
        <v>278</v>
      </c>
      <c r="C5" s="40"/>
    </row>
    <row r="6" spans="1:3" ht="15.6" x14ac:dyDescent="0.3">
      <c r="A6" s="6">
        <v>5</v>
      </c>
      <c r="B6" s="8" t="s">
        <v>279</v>
      </c>
      <c r="C6" s="40"/>
    </row>
    <row r="7" spans="1:3" ht="15.6" x14ac:dyDescent="0.3">
      <c r="A7" s="6">
        <v>6</v>
      </c>
      <c r="B7" s="8" t="s">
        <v>280</v>
      </c>
      <c r="C7" s="40"/>
    </row>
    <row r="8" spans="1:3" ht="15.6" x14ac:dyDescent="0.3">
      <c r="A8" s="6">
        <v>7</v>
      </c>
      <c r="B8" s="7" t="s">
        <v>281</v>
      </c>
      <c r="C8" s="40">
        <v>0</v>
      </c>
    </row>
    <row r="9" spans="1:3" ht="15.6" x14ac:dyDescent="0.3">
      <c r="A9" s="3">
        <v>8</v>
      </c>
      <c r="B9" s="9" t="s">
        <v>282</v>
      </c>
      <c r="C9" s="41">
        <f>SUM(C2:C8)</f>
        <v>0</v>
      </c>
    </row>
    <row r="10" spans="1:3" ht="15.6" x14ac:dyDescent="0.3">
      <c r="A10" s="6">
        <v>9</v>
      </c>
      <c r="B10" s="10" t="s">
        <v>283</v>
      </c>
      <c r="C10" s="96"/>
    </row>
    <row r="11" spans="1:3" ht="15.6" x14ac:dyDescent="0.3">
      <c r="A11" s="6">
        <v>10</v>
      </c>
      <c r="B11" s="11" t="s">
        <v>284</v>
      </c>
      <c r="C11" s="42">
        <v>0</v>
      </c>
    </row>
    <row r="12" spans="1:3" ht="15.6" x14ac:dyDescent="0.3">
      <c r="A12" s="6">
        <v>11</v>
      </c>
      <c r="B12" s="11" t="s">
        <v>285</v>
      </c>
      <c r="C12" s="42">
        <v>0</v>
      </c>
    </row>
    <row r="13" spans="1:3" ht="15.6" x14ac:dyDescent="0.3">
      <c r="A13" s="6">
        <v>12</v>
      </c>
      <c r="B13" s="11" t="s">
        <v>286</v>
      </c>
      <c r="C13" s="42">
        <v>0</v>
      </c>
    </row>
    <row r="14" spans="1:3" ht="15.6" x14ac:dyDescent="0.3">
      <c r="A14" s="3">
        <v>13</v>
      </c>
      <c r="B14" s="12" t="s">
        <v>287</v>
      </c>
      <c r="C14" s="43">
        <f>SUM(C9:C13)</f>
        <v>0</v>
      </c>
    </row>
    <row r="15" spans="1:3" ht="15.6" x14ac:dyDescent="0.3">
      <c r="A15" s="6">
        <v>14</v>
      </c>
      <c r="B15" s="11" t="s">
        <v>288</v>
      </c>
      <c r="C15" s="44">
        <v>0</v>
      </c>
    </row>
    <row r="16" spans="1:3" ht="15.6" x14ac:dyDescent="0.3">
      <c r="A16" s="6">
        <v>15</v>
      </c>
      <c r="B16" s="11" t="s">
        <v>289</v>
      </c>
      <c r="C16" s="44">
        <v>0</v>
      </c>
    </row>
    <row r="17" spans="1:3" ht="15.6" x14ac:dyDescent="0.3">
      <c r="A17" s="6">
        <v>16</v>
      </c>
      <c r="B17" s="11" t="s">
        <v>290</v>
      </c>
      <c r="C17" s="44">
        <v>0</v>
      </c>
    </row>
    <row r="18" spans="1:3" ht="15.6" x14ac:dyDescent="0.3">
      <c r="A18" s="6">
        <v>17</v>
      </c>
      <c r="B18" s="11" t="s">
        <v>291</v>
      </c>
      <c r="C18" s="44"/>
    </row>
    <row r="19" spans="1:3" ht="15.6" x14ac:dyDescent="0.3">
      <c r="A19" s="3">
        <v>18</v>
      </c>
      <c r="B19" s="15" t="s">
        <v>292</v>
      </c>
      <c r="C19" s="45">
        <f>+C14-C18+C15+C17</f>
        <v>0</v>
      </c>
    </row>
    <row r="20" spans="1:3" x14ac:dyDescent="0.3">
      <c r="A20" s="16"/>
      <c r="C20" s="17"/>
    </row>
    <row r="21" spans="1:3" x14ac:dyDescent="0.3">
      <c r="A21" s="16"/>
    </row>
    <row r="22" spans="1:3" ht="15.6" x14ac:dyDescent="0.3">
      <c r="A22" s="16"/>
      <c r="C22" s="18"/>
    </row>
    <row r="23" spans="1:3" ht="15.6" x14ac:dyDescent="0.3">
      <c r="A23" s="16"/>
      <c r="B23" s="19"/>
      <c r="C23" s="18"/>
    </row>
    <row r="24" spans="1:3" ht="15.6" x14ac:dyDescent="0.3">
      <c r="A24" s="3"/>
      <c r="B24" s="4" t="s">
        <v>293</v>
      </c>
      <c r="C24" s="20" t="s">
        <v>420</v>
      </c>
    </row>
    <row r="25" spans="1:3" ht="15.6" x14ac:dyDescent="0.3">
      <c r="A25" s="6">
        <v>1</v>
      </c>
      <c r="B25" s="7" t="s">
        <v>294</v>
      </c>
      <c r="C25" s="21"/>
    </row>
    <row r="26" spans="1:3" ht="15.6" x14ac:dyDescent="0.3">
      <c r="A26" s="6">
        <v>2</v>
      </c>
      <c r="B26" s="8" t="s">
        <v>295</v>
      </c>
      <c r="C26" s="21">
        <v>0</v>
      </c>
    </row>
    <row r="27" spans="1:3" ht="15.6" x14ac:dyDescent="0.3">
      <c r="A27" s="6">
        <v>3</v>
      </c>
      <c r="B27" s="22" t="s">
        <v>296</v>
      </c>
      <c r="C27" s="21">
        <v>0</v>
      </c>
    </row>
    <row r="28" spans="1:3" ht="15.6" x14ac:dyDescent="0.3">
      <c r="A28" s="6">
        <v>4</v>
      </c>
      <c r="B28" s="22" t="s">
        <v>297</v>
      </c>
      <c r="C28" s="21">
        <v>0</v>
      </c>
    </row>
    <row r="29" spans="1:3" ht="15.6" x14ac:dyDescent="0.3">
      <c r="A29" s="6">
        <v>5</v>
      </c>
      <c r="B29" s="8" t="s">
        <v>298</v>
      </c>
      <c r="C29" s="95"/>
    </row>
    <row r="30" spans="1:3" ht="15.6" x14ac:dyDescent="0.3">
      <c r="A30" s="6">
        <v>6</v>
      </c>
      <c r="B30" s="8" t="s">
        <v>299</v>
      </c>
      <c r="C30" s="21">
        <v>0</v>
      </c>
    </row>
    <row r="31" spans="1:3" ht="15.6" x14ac:dyDescent="0.3">
      <c r="A31" s="6">
        <v>7</v>
      </c>
      <c r="B31" s="7" t="s">
        <v>300</v>
      </c>
      <c r="C31" s="21">
        <v>0</v>
      </c>
    </row>
    <row r="32" spans="1:3" ht="15.6" x14ac:dyDescent="0.3">
      <c r="A32" s="6">
        <v>8</v>
      </c>
      <c r="B32" s="10" t="s">
        <v>301</v>
      </c>
      <c r="C32" s="14">
        <v>0</v>
      </c>
    </row>
    <row r="33" spans="1:3" ht="15.6" x14ac:dyDescent="0.3">
      <c r="A33" s="3">
        <v>9</v>
      </c>
      <c r="B33" s="9" t="s">
        <v>302</v>
      </c>
      <c r="C33" s="13">
        <f>SUM(C25:C32)</f>
        <v>0</v>
      </c>
    </row>
    <row r="34" spans="1:3" ht="15.6" x14ac:dyDescent="0.3">
      <c r="A34" s="6">
        <v>10</v>
      </c>
      <c r="B34" s="10" t="s">
        <v>303</v>
      </c>
      <c r="C34" s="94"/>
    </row>
    <row r="35" spans="1:3" ht="15.6" x14ac:dyDescent="0.3">
      <c r="A35" s="6">
        <v>10</v>
      </c>
      <c r="B35" s="10" t="s">
        <v>304</v>
      </c>
      <c r="C35" s="14">
        <v>0</v>
      </c>
    </row>
    <row r="36" spans="1:3" ht="15.6" x14ac:dyDescent="0.3">
      <c r="A36" s="6">
        <v>11</v>
      </c>
      <c r="B36" s="7" t="s">
        <v>305</v>
      </c>
      <c r="C36" s="21">
        <v>0</v>
      </c>
    </row>
    <row r="37" spans="1:3" ht="15.6" x14ac:dyDescent="0.3">
      <c r="A37" s="6">
        <v>12</v>
      </c>
      <c r="B37" s="7" t="s">
        <v>306</v>
      </c>
      <c r="C37" s="21">
        <v>0</v>
      </c>
    </row>
    <row r="38" spans="1:3" ht="15.6" x14ac:dyDescent="0.3">
      <c r="A38" s="3">
        <v>13</v>
      </c>
      <c r="B38" s="9" t="s">
        <v>307</v>
      </c>
      <c r="C38" s="23">
        <f>SUM(C33:C37)</f>
        <v>0</v>
      </c>
    </row>
    <row r="39" spans="1:3" ht="15.6" x14ac:dyDescent="0.3">
      <c r="A39" s="6">
        <v>14</v>
      </c>
      <c r="B39" s="10" t="s">
        <v>308</v>
      </c>
      <c r="C39" s="21">
        <v>0</v>
      </c>
    </row>
    <row r="40" spans="1:3" ht="15.6" x14ac:dyDescent="0.3">
      <c r="A40" s="24">
        <v>15</v>
      </c>
      <c r="B40" s="25" t="s">
        <v>309</v>
      </c>
      <c r="C40" s="26">
        <f>SUM(C39)</f>
        <v>0</v>
      </c>
    </row>
  </sheetData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C948-92AB-4708-A3EB-B0E93AF2F08E}">
  <sheetPr>
    <pageSetUpPr fitToPage="1"/>
  </sheetPr>
  <dimension ref="A1:H113"/>
  <sheetViews>
    <sheetView workbookViewId="0">
      <selection activeCell="B21" sqref="B21"/>
    </sheetView>
  </sheetViews>
  <sheetFormatPr baseColWidth="10" defaultRowHeight="14.4" x14ac:dyDescent="0.3"/>
  <cols>
    <col min="1" max="1" width="38.6640625" customWidth="1"/>
    <col min="2" max="2" width="22.33203125" customWidth="1"/>
    <col min="3" max="3" width="13.6640625" customWidth="1"/>
  </cols>
  <sheetData>
    <row r="1" spans="1:7" x14ac:dyDescent="0.3">
      <c r="A1" s="46" t="s">
        <v>323</v>
      </c>
      <c r="B1" s="47" t="s">
        <v>324</v>
      </c>
      <c r="C1" s="47" t="s">
        <v>325</v>
      </c>
    </row>
    <row r="3" spans="1:7" x14ac:dyDescent="0.3">
      <c r="A3" s="37" t="s">
        <v>326</v>
      </c>
      <c r="B3" s="48">
        <v>45657</v>
      </c>
      <c r="C3" s="48">
        <v>45292</v>
      </c>
      <c r="D3" s="37" t="s">
        <v>318</v>
      </c>
    </row>
    <row r="4" spans="1:7" x14ac:dyDescent="0.3">
      <c r="A4" t="s">
        <v>327</v>
      </c>
      <c r="B4" s="49">
        <v>8597916</v>
      </c>
      <c r="C4" s="49">
        <f>10407750-96385</f>
        <v>10311365</v>
      </c>
      <c r="D4" s="49">
        <f>B4-C4</f>
        <v>-1713449</v>
      </c>
    </row>
    <row r="5" spans="1:7" x14ac:dyDescent="0.3">
      <c r="A5" t="s">
        <v>328</v>
      </c>
      <c r="B5" s="49">
        <v>4123594</v>
      </c>
      <c r="C5" s="49">
        <v>6286146</v>
      </c>
      <c r="D5" s="49">
        <f>B5-C5</f>
        <v>-2162552</v>
      </c>
    </row>
    <row r="6" spans="1:7" ht="15" thickBot="1" x14ac:dyDescent="0.35">
      <c r="A6" s="50" t="s">
        <v>329</v>
      </c>
      <c r="B6" s="51">
        <f>B4-B5</f>
        <v>4474322</v>
      </c>
      <c r="C6" s="51">
        <f t="shared" ref="C6:D6" si="0">C4-C5</f>
        <v>4025219</v>
      </c>
      <c r="D6" s="71">
        <f t="shared" si="0"/>
        <v>449103</v>
      </c>
    </row>
    <row r="7" spans="1:7" x14ac:dyDescent="0.3">
      <c r="A7" s="37"/>
      <c r="B7" s="52"/>
      <c r="C7" s="52"/>
      <c r="D7" s="52"/>
    </row>
    <row r="8" spans="1:7" x14ac:dyDescent="0.3">
      <c r="A8" s="37" t="s">
        <v>275</v>
      </c>
      <c r="B8" s="52">
        <v>668648</v>
      </c>
      <c r="C8" s="52"/>
      <c r="D8" s="52"/>
    </row>
    <row r="9" spans="1:7" x14ac:dyDescent="0.3">
      <c r="A9" s="37" t="s">
        <v>330</v>
      </c>
      <c r="B9" s="2">
        <v>-112896</v>
      </c>
    </row>
    <row r="10" spans="1:7" x14ac:dyDescent="0.3">
      <c r="A10" s="37" t="s">
        <v>331</v>
      </c>
      <c r="B10" s="57"/>
    </row>
    <row r="11" spans="1:7" ht="15" thickBot="1" x14ac:dyDescent="0.35">
      <c r="A11" s="50" t="s">
        <v>324</v>
      </c>
      <c r="B11" s="72">
        <f>SUM(B8:B10)</f>
        <v>555752</v>
      </c>
    </row>
    <row r="12" spans="1:7" x14ac:dyDescent="0.3">
      <c r="B12" s="2"/>
    </row>
    <row r="13" spans="1:7" x14ac:dyDescent="0.3">
      <c r="B13" s="2"/>
    </row>
    <row r="14" spans="1:7" x14ac:dyDescent="0.3">
      <c r="A14" s="73" t="s">
        <v>332</v>
      </c>
      <c r="B14" s="74" t="s">
        <v>333</v>
      </c>
      <c r="C14" s="37"/>
      <c r="D14" s="37"/>
      <c r="E14" s="37"/>
      <c r="F14" s="37"/>
      <c r="G14" s="37"/>
    </row>
    <row r="15" spans="1:7" x14ac:dyDescent="0.3">
      <c r="A15" s="75"/>
      <c r="B15" s="76"/>
    </row>
    <row r="16" spans="1:7" x14ac:dyDescent="0.3">
      <c r="A16" s="73" t="s">
        <v>334</v>
      </c>
      <c r="B16" s="76"/>
    </row>
    <row r="17" spans="1:8" x14ac:dyDescent="0.3">
      <c r="A17" s="75" t="s">
        <v>335</v>
      </c>
      <c r="B17" s="76">
        <v>2048532</v>
      </c>
    </row>
    <row r="18" spans="1:8" x14ac:dyDescent="0.3">
      <c r="A18" s="75" t="s">
        <v>336</v>
      </c>
      <c r="B18" s="76">
        <v>1075807</v>
      </c>
    </row>
    <row r="19" spans="1:8" x14ac:dyDescent="0.3">
      <c r="A19" s="75" t="s">
        <v>337</v>
      </c>
      <c r="B19" s="76">
        <v>14896</v>
      </c>
    </row>
    <row r="20" spans="1:8" x14ac:dyDescent="0.3">
      <c r="A20" s="75" t="s">
        <v>338</v>
      </c>
      <c r="B20" s="76">
        <v>98000</v>
      </c>
    </row>
    <row r="21" spans="1:8" x14ac:dyDescent="0.3">
      <c r="A21" s="75" t="s">
        <v>339</v>
      </c>
      <c r="B21" s="76">
        <v>-373800</v>
      </c>
    </row>
    <row r="22" spans="1:8" x14ac:dyDescent="0.3">
      <c r="A22" s="75" t="s">
        <v>340</v>
      </c>
      <c r="B22" s="76">
        <v>-1099650</v>
      </c>
    </row>
    <row r="23" spans="1:8" x14ac:dyDescent="0.3">
      <c r="A23" s="77" t="s">
        <v>341</v>
      </c>
      <c r="B23" s="78">
        <f>SUM(B17:B22)</f>
        <v>1763785</v>
      </c>
    </row>
    <row r="24" spans="1:8" x14ac:dyDescent="0.3">
      <c r="A24" s="75"/>
      <c r="B24" s="76"/>
    </row>
    <row r="25" spans="1:8" x14ac:dyDescent="0.3">
      <c r="B25" s="2"/>
    </row>
    <row r="26" spans="1:8" x14ac:dyDescent="0.3">
      <c r="A26" s="73" t="s">
        <v>342</v>
      </c>
      <c r="B26" s="73" t="s">
        <v>343</v>
      </c>
      <c r="C26" s="75"/>
      <c r="D26" s="75"/>
      <c r="E26" s="75"/>
      <c r="F26" s="75"/>
      <c r="G26" s="75"/>
      <c r="H26" s="75"/>
    </row>
    <row r="27" spans="1:8" x14ac:dyDescent="0.3">
      <c r="A27" s="73"/>
      <c r="B27" s="73"/>
      <c r="C27" s="75"/>
      <c r="D27" s="75"/>
      <c r="E27" s="75"/>
      <c r="F27" s="75"/>
      <c r="G27" s="75"/>
      <c r="H27" s="75"/>
    </row>
    <row r="28" spans="1:8" x14ac:dyDescent="0.3">
      <c r="A28" s="75" t="s">
        <v>344</v>
      </c>
      <c r="B28" s="75"/>
      <c r="C28" s="75"/>
      <c r="D28" s="75"/>
      <c r="E28" s="75"/>
      <c r="F28" s="75"/>
      <c r="G28" s="75"/>
      <c r="H28" s="75"/>
    </row>
    <row r="29" spans="1:8" x14ac:dyDescent="0.3">
      <c r="A29" s="75"/>
      <c r="B29" s="75"/>
      <c r="C29" s="75"/>
      <c r="D29" s="75"/>
      <c r="E29" s="75"/>
      <c r="F29" s="75"/>
      <c r="G29" s="75"/>
      <c r="H29" s="75"/>
    </row>
    <row r="30" spans="1:8" x14ac:dyDescent="0.3">
      <c r="A30" s="73" t="s">
        <v>345</v>
      </c>
      <c r="B30" s="75"/>
      <c r="C30" s="75"/>
      <c r="D30" s="75"/>
      <c r="E30" s="75"/>
      <c r="F30" s="75"/>
      <c r="G30" s="75"/>
      <c r="H30" s="75"/>
    </row>
    <row r="31" spans="1:8" x14ac:dyDescent="0.3">
      <c r="A31" s="75" t="s">
        <v>346</v>
      </c>
      <c r="B31" s="79">
        <v>1962984</v>
      </c>
      <c r="C31" s="75"/>
      <c r="D31" s="75"/>
      <c r="E31" s="75"/>
      <c r="F31" s="75"/>
      <c r="G31" s="75"/>
      <c r="H31" s="75"/>
    </row>
    <row r="32" spans="1:8" x14ac:dyDescent="0.3">
      <c r="A32" s="75" t="s">
        <v>337</v>
      </c>
      <c r="B32" s="79">
        <v>85548</v>
      </c>
      <c r="C32" s="75"/>
      <c r="D32" s="75"/>
      <c r="E32" s="75"/>
      <c r="F32" s="75"/>
      <c r="G32" s="75"/>
      <c r="H32" s="75"/>
    </row>
    <row r="33" spans="1:8" ht="15" thickBot="1" x14ac:dyDescent="0.35">
      <c r="A33" s="80" t="s">
        <v>347</v>
      </c>
      <c r="B33" s="81">
        <f>SUM(B31:B32)</f>
        <v>2048532</v>
      </c>
      <c r="C33" s="75"/>
      <c r="D33" s="75"/>
      <c r="E33" s="75"/>
      <c r="F33" s="75"/>
      <c r="G33" s="75"/>
      <c r="H33" s="75"/>
    </row>
    <row r="34" spans="1:8" x14ac:dyDescent="0.3">
      <c r="A34" s="75"/>
      <c r="B34" s="75"/>
      <c r="C34" s="75"/>
      <c r="D34" s="75"/>
      <c r="E34" s="75"/>
      <c r="F34" s="75"/>
      <c r="G34" s="75"/>
      <c r="H34" s="75"/>
    </row>
    <row r="35" spans="1:8" x14ac:dyDescent="0.3">
      <c r="A35" s="75" t="s">
        <v>348</v>
      </c>
      <c r="B35" s="75"/>
      <c r="C35" s="75"/>
      <c r="D35" s="75"/>
      <c r="E35" s="75"/>
      <c r="F35" s="75"/>
      <c r="G35" s="75"/>
      <c r="H35" s="75"/>
    </row>
    <row r="38" spans="1:8" x14ac:dyDescent="0.3">
      <c r="A38" s="37" t="s">
        <v>349</v>
      </c>
      <c r="B38" s="37" t="s">
        <v>350</v>
      </c>
    </row>
    <row r="40" spans="1:8" x14ac:dyDescent="0.3">
      <c r="A40" s="54"/>
      <c r="B40" s="54" t="s">
        <v>351</v>
      </c>
      <c r="C40" s="54" t="s">
        <v>352</v>
      </c>
      <c r="D40" s="54" t="s">
        <v>396</v>
      </c>
      <c r="E40" s="54" t="s">
        <v>353</v>
      </c>
      <c r="F40" s="54" t="s">
        <v>354</v>
      </c>
      <c r="G40" s="54" t="s">
        <v>355</v>
      </c>
    </row>
    <row r="41" spans="1:8" x14ac:dyDescent="0.3">
      <c r="A41" s="37" t="s">
        <v>356</v>
      </c>
      <c r="B41" s="37"/>
      <c r="C41" s="52">
        <v>1765827</v>
      </c>
      <c r="D41" s="53">
        <v>197157</v>
      </c>
      <c r="E41" s="37"/>
      <c r="F41" s="37"/>
      <c r="G41" s="37"/>
    </row>
    <row r="42" spans="1:8" x14ac:dyDescent="0.3">
      <c r="A42" t="s">
        <v>357</v>
      </c>
      <c r="C42" s="49">
        <v>108000</v>
      </c>
      <c r="D42" s="2"/>
    </row>
    <row r="43" spans="1:8" x14ac:dyDescent="0.3">
      <c r="A43" t="s">
        <v>358</v>
      </c>
      <c r="C43" s="49">
        <v>-14300</v>
      </c>
      <c r="D43" s="2"/>
    </row>
    <row r="44" spans="1:8" x14ac:dyDescent="0.3">
      <c r="A44" t="s">
        <v>317</v>
      </c>
      <c r="C44" s="49">
        <v>-365700</v>
      </c>
      <c r="D44" s="2">
        <v>-8100</v>
      </c>
    </row>
    <row r="45" spans="1:8" x14ac:dyDescent="0.3">
      <c r="A45" t="s">
        <v>359</v>
      </c>
      <c r="C45" s="49"/>
      <c r="D45" s="2"/>
    </row>
    <row r="46" spans="1:8" x14ac:dyDescent="0.3">
      <c r="A46" t="s">
        <v>360</v>
      </c>
      <c r="C46" s="49"/>
      <c r="D46" s="2"/>
    </row>
    <row r="47" spans="1:8" ht="15" thickBot="1" x14ac:dyDescent="0.35">
      <c r="A47" s="50" t="s">
        <v>361</v>
      </c>
      <c r="B47" s="50"/>
      <c r="C47" s="51">
        <f>SUM(C41:C46)</f>
        <v>1493827</v>
      </c>
      <c r="D47" s="51">
        <f>SUM(D41:D46)</f>
        <v>189057</v>
      </c>
      <c r="E47" s="50"/>
      <c r="F47" s="50"/>
      <c r="G47" s="50"/>
    </row>
    <row r="48" spans="1:8" x14ac:dyDescent="0.3">
      <c r="A48" t="s">
        <v>362</v>
      </c>
      <c r="B48" t="s">
        <v>363</v>
      </c>
      <c r="C48" t="s">
        <v>352</v>
      </c>
      <c r="D48" t="s">
        <v>396</v>
      </c>
      <c r="E48" t="s">
        <v>353</v>
      </c>
      <c r="F48" t="s">
        <v>354</v>
      </c>
    </row>
    <row r="49" spans="1:7" x14ac:dyDescent="0.3">
      <c r="A49" t="s">
        <v>364</v>
      </c>
      <c r="B49" t="s">
        <v>365</v>
      </c>
      <c r="C49" t="s">
        <v>365</v>
      </c>
      <c r="D49" t="s">
        <v>365</v>
      </c>
      <c r="E49" t="s">
        <v>365</v>
      </c>
      <c r="F49" t="s">
        <v>365</v>
      </c>
    </row>
    <row r="52" spans="1:7" x14ac:dyDescent="0.3">
      <c r="A52" s="37" t="s">
        <v>366</v>
      </c>
      <c r="B52" s="37" t="s">
        <v>337</v>
      </c>
      <c r="C52" s="37"/>
      <c r="D52" s="55"/>
      <c r="E52" s="37"/>
      <c r="F52" s="37"/>
      <c r="G52" s="37"/>
    </row>
    <row r="54" spans="1:7" x14ac:dyDescent="0.3">
      <c r="B54" s="56">
        <v>45657</v>
      </c>
    </row>
    <row r="55" spans="1:7" x14ac:dyDescent="0.3">
      <c r="A55" t="s">
        <v>367</v>
      </c>
      <c r="B55" s="2">
        <v>100444</v>
      </c>
    </row>
    <row r="56" spans="1:7" x14ac:dyDescent="0.3">
      <c r="A56" t="s">
        <v>397</v>
      </c>
      <c r="B56" s="2">
        <v>14896</v>
      </c>
    </row>
    <row r="57" spans="1:7" x14ac:dyDescent="0.3">
      <c r="B57" s="17"/>
    </row>
    <row r="59" spans="1:7" x14ac:dyDescent="0.3">
      <c r="A59" s="37" t="s">
        <v>368</v>
      </c>
      <c r="B59" s="37" t="s">
        <v>369</v>
      </c>
      <c r="C59" s="37"/>
      <c r="D59" s="37"/>
      <c r="E59" s="37"/>
      <c r="F59" s="37"/>
      <c r="G59" s="37"/>
    </row>
    <row r="61" spans="1:7" x14ac:dyDescent="0.3">
      <c r="A61" t="s">
        <v>370</v>
      </c>
    </row>
    <row r="64" spans="1:7" x14ac:dyDescent="0.3">
      <c r="A64" s="37" t="s">
        <v>371</v>
      </c>
      <c r="B64" s="37" t="s">
        <v>372</v>
      </c>
      <c r="C64" s="37"/>
      <c r="D64" s="37"/>
      <c r="E64" s="37"/>
      <c r="F64" s="37"/>
      <c r="G64" s="37"/>
    </row>
    <row r="66" spans="1:6" x14ac:dyDescent="0.3">
      <c r="A66" t="s">
        <v>373</v>
      </c>
    </row>
    <row r="69" spans="1:6" x14ac:dyDescent="0.3">
      <c r="A69" s="73" t="s">
        <v>374</v>
      </c>
      <c r="B69" s="74" t="s">
        <v>375</v>
      </c>
      <c r="C69" s="59"/>
    </row>
    <row r="70" spans="1:6" x14ac:dyDescent="0.3">
      <c r="A70" s="73"/>
      <c r="B70" s="76"/>
      <c r="C70" s="59"/>
    </row>
    <row r="71" spans="1:6" x14ac:dyDescent="0.3">
      <c r="A71" s="75" t="s">
        <v>376</v>
      </c>
      <c r="B71" s="76">
        <v>876447</v>
      </c>
      <c r="C71" s="59"/>
    </row>
    <row r="72" spans="1:6" x14ac:dyDescent="0.3">
      <c r="A72" s="75" t="s">
        <v>377</v>
      </c>
      <c r="B72" s="76">
        <v>885323</v>
      </c>
      <c r="C72" s="59"/>
    </row>
    <row r="73" spans="1:6" x14ac:dyDescent="0.3">
      <c r="A73" s="75" t="s">
        <v>378</v>
      </c>
      <c r="B73" s="76">
        <v>23843</v>
      </c>
      <c r="C73" s="59"/>
    </row>
    <row r="74" spans="1:6" x14ac:dyDescent="0.3">
      <c r="A74" s="75" t="s">
        <v>379</v>
      </c>
      <c r="B74" s="76">
        <v>23843</v>
      </c>
      <c r="C74" s="59"/>
    </row>
    <row r="75" spans="1:6" x14ac:dyDescent="0.3">
      <c r="A75" s="75"/>
      <c r="B75" s="76"/>
      <c r="C75" s="59"/>
    </row>
    <row r="76" spans="1:6" x14ac:dyDescent="0.3">
      <c r="A76" s="75" t="s">
        <v>411</v>
      </c>
      <c r="B76" s="76">
        <v>7477666</v>
      </c>
      <c r="C76" s="59"/>
    </row>
    <row r="77" spans="1:6" x14ac:dyDescent="0.3">
      <c r="A77" s="75" t="s">
        <v>412</v>
      </c>
      <c r="B77" s="76">
        <v>8553473</v>
      </c>
      <c r="C77" s="59"/>
    </row>
    <row r="78" spans="1:6" x14ac:dyDescent="0.3">
      <c r="A78" s="73" t="s">
        <v>413</v>
      </c>
      <c r="B78" s="74">
        <f>B76-B77</f>
        <v>-1075807</v>
      </c>
      <c r="C78" s="58"/>
      <c r="D78" s="37"/>
      <c r="E78" s="37"/>
      <c r="F78" s="37"/>
    </row>
    <row r="79" spans="1:6" x14ac:dyDescent="0.3">
      <c r="A79" s="73"/>
      <c r="B79" s="74"/>
      <c r="C79" s="58"/>
      <c r="D79" s="37"/>
      <c r="E79" s="37"/>
      <c r="F79" s="37"/>
    </row>
    <row r="80" spans="1:6" x14ac:dyDescent="0.3">
      <c r="A80" s="75" t="s">
        <v>414</v>
      </c>
      <c r="B80" s="76">
        <v>6896212</v>
      </c>
      <c r="C80" s="59"/>
    </row>
    <row r="81" spans="1:6" x14ac:dyDescent="0.3">
      <c r="A81" s="75" t="s">
        <v>415</v>
      </c>
      <c r="B81" s="76">
        <v>7995862</v>
      </c>
      <c r="C81" s="59"/>
    </row>
    <row r="82" spans="1:6" x14ac:dyDescent="0.3">
      <c r="A82" s="73" t="s">
        <v>380</v>
      </c>
      <c r="B82" s="74">
        <f>B80-B81</f>
        <v>-1099650</v>
      </c>
      <c r="C82" s="58"/>
      <c r="D82" s="37"/>
      <c r="E82" s="37"/>
      <c r="F82" s="37"/>
    </row>
    <row r="83" spans="1:6" x14ac:dyDescent="0.3">
      <c r="A83" s="73"/>
      <c r="B83" s="74"/>
      <c r="C83" s="58"/>
      <c r="D83" s="37"/>
      <c r="E83" s="37"/>
      <c r="F83" s="37"/>
    </row>
    <row r="84" spans="1:6" x14ac:dyDescent="0.3">
      <c r="A84" s="75" t="s">
        <v>381</v>
      </c>
      <c r="B84" s="76">
        <v>228787</v>
      </c>
      <c r="C84" s="58"/>
      <c r="D84" s="37"/>
      <c r="E84" s="37"/>
      <c r="F84" s="37"/>
    </row>
    <row r="85" spans="1:6" x14ac:dyDescent="0.3">
      <c r="A85" s="75" t="s">
        <v>382</v>
      </c>
      <c r="B85" s="76">
        <v>725755</v>
      </c>
      <c r="C85" s="58"/>
      <c r="D85" s="37"/>
      <c r="E85" s="37"/>
      <c r="F85" s="37"/>
    </row>
    <row r="86" spans="1:6" x14ac:dyDescent="0.3">
      <c r="A86" s="73"/>
      <c r="B86" s="73"/>
      <c r="C86" s="58"/>
      <c r="D86" s="37"/>
      <c r="E86" s="37"/>
      <c r="F86" s="37"/>
    </row>
    <row r="87" spans="1:6" x14ac:dyDescent="0.3">
      <c r="A87" s="37"/>
      <c r="B87" s="37"/>
      <c r="C87" s="37"/>
      <c r="D87" s="37"/>
      <c r="E87" s="37"/>
      <c r="F87" s="37"/>
    </row>
    <row r="88" spans="1:6" x14ac:dyDescent="0.3">
      <c r="A88" s="37" t="s">
        <v>383</v>
      </c>
      <c r="B88" s="37" t="s">
        <v>384</v>
      </c>
      <c r="C88" s="37"/>
      <c r="D88" s="37"/>
      <c r="E88" s="37"/>
      <c r="F88" s="37"/>
    </row>
    <row r="89" spans="1:6" x14ac:dyDescent="0.3">
      <c r="A89" s="37"/>
      <c r="B89" s="37"/>
      <c r="C89" s="37"/>
      <c r="D89" s="37"/>
      <c r="E89" s="37"/>
      <c r="F89" s="37"/>
    </row>
    <row r="90" spans="1:6" x14ac:dyDescent="0.3">
      <c r="A90" t="s">
        <v>385</v>
      </c>
      <c r="B90" s="37"/>
      <c r="C90" s="37"/>
      <c r="D90" s="37"/>
      <c r="E90" s="37"/>
      <c r="F90" s="37"/>
    </row>
    <row r="91" spans="1:6" x14ac:dyDescent="0.3">
      <c r="A91" s="37"/>
      <c r="B91" s="37"/>
      <c r="C91" s="37"/>
      <c r="D91" s="37"/>
      <c r="E91" s="37"/>
      <c r="F91" s="37"/>
    </row>
    <row r="92" spans="1:6" x14ac:dyDescent="0.3">
      <c r="A92" s="37"/>
      <c r="B92" s="37"/>
      <c r="C92" s="37"/>
      <c r="D92" s="37"/>
      <c r="E92" s="37"/>
      <c r="F92" s="37"/>
    </row>
    <row r="93" spans="1:6" x14ac:dyDescent="0.3">
      <c r="A93" s="37" t="s">
        <v>386</v>
      </c>
      <c r="B93" s="37" t="s">
        <v>387</v>
      </c>
      <c r="C93" s="37"/>
      <c r="D93" s="37"/>
      <c r="E93" s="37"/>
      <c r="F93" s="37"/>
    </row>
    <row r="95" spans="1:6" x14ac:dyDescent="0.3">
      <c r="A95" t="s">
        <v>398</v>
      </c>
    </row>
    <row r="96" spans="1:6" x14ac:dyDescent="0.3">
      <c r="A96" t="s">
        <v>399</v>
      </c>
    </row>
    <row r="99" spans="1:7" x14ac:dyDescent="0.3">
      <c r="A99" s="37" t="s">
        <v>388</v>
      </c>
      <c r="B99" s="37" t="s">
        <v>389</v>
      </c>
      <c r="C99" s="37"/>
      <c r="D99" s="37"/>
      <c r="E99" s="37"/>
      <c r="F99" s="37"/>
      <c r="G99" s="37"/>
    </row>
    <row r="100" spans="1:7" x14ac:dyDescent="0.3">
      <c r="A100" s="37"/>
    </row>
    <row r="101" spans="1:7" x14ac:dyDescent="0.3">
      <c r="A101" t="s">
        <v>400</v>
      </c>
    </row>
    <row r="102" spans="1:7" x14ac:dyDescent="0.3">
      <c r="A102" t="s">
        <v>401</v>
      </c>
    </row>
    <row r="105" spans="1:7" x14ac:dyDescent="0.3">
      <c r="A105" s="73" t="s">
        <v>390</v>
      </c>
      <c r="B105" s="73" t="s">
        <v>391</v>
      </c>
      <c r="C105" s="59"/>
    </row>
    <row r="106" spans="1:7" x14ac:dyDescent="0.3">
      <c r="A106" s="75"/>
      <c r="B106" s="75"/>
      <c r="C106" s="59"/>
    </row>
    <row r="107" spans="1:7" x14ac:dyDescent="0.3">
      <c r="A107" s="75" t="s">
        <v>392</v>
      </c>
      <c r="B107" s="73">
        <v>2024</v>
      </c>
      <c r="C107" s="59"/>
    </row>
    <row r="108" spans="1:7" x14ac:dyDescent="0.3">
      <c r="A108" s="75" t="s">
        <v>393</v>
      </c>
      <c r="B108" s="76">
        <v>0</v>
      </c>
      <c r="C108" s="59"/>
    </row>
    <row r="109" spans="1:7" x14ac:dyDescent="0.3">
      <c r="A109" s="75" t="s">
        <v>394</v>
      </c>
      <c r="B109" s="76">
        <v>555752</v>
      </c>
      <c r="C109" s="59"/>
    </row>
    <row r="110" spans="1:7" x14ac:dyDescent="0.3">
      <c r="A110" s="75" t="s">
        <v>416</v>
      </c>
      <c r="B110" s="76">
        <v>0</v>
      </c>
      <c r="C110" s="59"/>
    </row>
    <row r="111" spans="1:7" ht="15" thickBot="1" x14ac:dyDescent="0.35">
      <c r="A111" s="82" t="s">
        <v>395</v>
      </c>
      <c r="B111" s="72">
        <v>5524047</v>
      </c>
      <c r="C111" s="59"/>
    </row>
    <row r="112" spans="1:7" x14ac:dyDescent="0.3">
      <c r="A112" s="75"/>
      <c r="B112" s="75"/>
      <c r="C112" s="59"/>
    </row>
    <row r="113" spans="1:2" x14ac:dyDescent="0.3">
      <c r="A113" s="75"/>
      <c r="B113" s="75"/>
    </row>
  </sheetData>
  <pageMargins left="0.7" right="0.7" top="0.75" bottom="0.75" header="0.3" footer="0.3"/>
  <pageSetup paperSize="9" scale="29" fitToHeight="0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9803-D90B-4A03-9D01-7C971D1C5005}">
  <sheetPr>
    <tabColor rgb="FFFFFF00"/>
    <pageSetUpPr fitToPage="1"/>
  </sheetPr>
  <dimension ref="A1:H122"/>
  <sheetViews>
    <sheetView workbookViewId="0">
      <selection activeCell="B19" sqref="B19"/>
    </sheetView>
  </sheetViews>
  <sheetFormatPr baseColWidth="10" defaultRowHeight="14.4" x14ac:dyDescent="0.3"/>
  <cols>
    <col min="1" max="1" width="82.5546875" bestFit="1" customWidth="1"/>
    <col min="2" max="2" width="14.109375" bestFit="1" customWidth="1"/>
    <col min="3" max="3" width="17.5546875" bestFit="1" customWidth="1"/>
    <col min="4" max="4" width="17.44140625" bestFit="1" customWidth="1"/>
    <col min="5" max="5" width="14.109375" bestFit="1" customWidth="1"/>
  </cols>
  <sheetData>
    <row r="1" spans="1:5" x14ac:dyDescent="0.3">
      <c r="A1" t="s">
        <v>28</v>
      </c>
    </row>
    <row r="2" spans="1:5" x14ac:dyDescent="0.3">
      <c r="A2" s="1" t="s">
        <v>29</v>
      </c>
      <c r="B2" s="1" t="s">
        <v>420</v>
      </c>
      <c r="C2" s="1" t="s">
        <v>428</v>
      </c>
      <c r="D2" s="28" t="s">
        <v>429</v>
      </c>
      <c r="E2" s="1" t="s">
        <v>248</v>
      </c>
    </row>
    <row r="3" spans="1:5" x14ac:dyDescent="0.3">
      <c r="A3" t="s">
        <v>30</v>
      </c>
      <c r="D3" s="29"/>
    </row>
    <row r="4" spans="1:5" x14ac:dyDescent="0.3">
      <c r="A4" t="s">
        <v>31</v>
      </c>
      <c r="B4" s="2">
        <v>0</v>
      </c>
      <c r="C4" s="2">
        <v>0</v>
      </c>
      <c r="D4" s="30">
        <v>0</v>
      </c>
      <c r="E4" s="2">
        <v>0</v>
      </c>
    </row>
    <row r="5" spans="1:5" x14ac:dyDescent="0.3">
      <c r="A5" t="s">
        <v>32</v>
      </c>
      <c r="B5" s="2">
        <v>0</v>
      </c>
      <c r="C5" s="2">
        <v>0</v>
      </c>
      <c r="D5" s="30">
        <v>0</v>
      </c>
      <c r="E5" s="2">
        <v>0</v>
      </c>
    </row>
    <row r="6" spans="1:5" x14ac:dyDescent="0.3">
      <c r="A6" t="s">
        <v>33</v>
      </c>
      <c r="B6" s="2">
        <v>0</v>
      </c>
      <c r="C6" s="2">
        <v>0</v>
      </c>
      <c r="D6" s="30">
        <v>0</v>
      </c>
      <c r="E6" s="2">
        <v>0</v>
      </c>
    </row>
    <row r="7" spans="1:5" x14ac:dyDescent="0.3">
      <c r="A7" t="s">
        <v>34</v>
      </c>
      <c r="B7" s="2">
        <v>0</v>
      </c>
      <c r="C7" s="2">
        <v>0</v>
      </c>
      <c r="D7" s="30">
        <v>0</v>
      </c>
      <c r="E7" s="2">
        <v>0</v>
      </c>
    </row>
    <row r="8" spans="1:5" x14ac:dyDescent="0.3">
      <c r="A8" t="s">
        <v>35</v>
      </c>
      <c r="B8" s="2">
        <v>0</v>
      </c>
      <c r="C8" s="2">
        <v>0</v>
      </c>
      <c r="D8" s="30">
        <v>0</v>
      </c>
      <c r="E8" s="2">
        <v>0</v>
      </c>
    </row>
    <row r="9" spans="1:5" x14ac:dyDescent="0.3">
      <c r="A9" t="s">
        <v>121</v>
      </c>
      <c r="B9" s="2">
        <v>0</v>
      </c>
      <c r="C9" s="2">
        <v>0</v>
      </c>
      <c r="D9" s="30">
        <v>0</v>
      </c>
      <c r="E9" s="2">
        <v>0</v>
      </c>
    </row>
    <row r="10" spans="1:5" x14ac:dyDescent="0.3">
      <c r="A10" t="s">
        <v>36</v>
      </c>
      <c r="B10" s="2">
        <v>0</v>
      </c>
      <c r="C10" s="2">
        <v>0</v>
      </c>
      <c r="D10" s="31">
        <f>SUM(D11:D21)</f>
        <v>18683000</v>
      </c>
      <c r="E10" s="27">
        <f>SUM(E11:E21)</f>
        <v>15367649</v>
      </c>
    </row>
    <row r="11" spans="1:5" x14ac:dyDescent="0.3">
      <c r="A11" t="s">
        <v>122</v>
      </c>
      <c r="B11" s="2">
        <v>0</v>
      </c>
      <c r="C11" s="2">
        <v>0</v>
      </c>
      <c r="D11" s="30">
        <v>0</v>
      </c>
      <c r="E11" s="2">
        <v>0</v>
      </c>
    </row>
    <row r="12" spans="1:5" x14ac:dyDescent="0.3">
      <c r="A12" t="s">
        <v>123</v>
      </c>
      <c r="B12" s="2">
        <v>0</v>
      </c>
      <c r="C12" s="2">
        <v>0</v>
      </c>
      <c r="D12" s="30">
        <v>0</v>
      </c>
      <c r="E12" s="2">
        <v>0</v>
      </c>
    </row>
    <row r="13" spans="1:5" x14ac:dyDescent="0.3">
      <c r="A13" t="s">
        <v>124</v>
      </c>
      <c r="B13" s="2">
        <v>0</v>
      </c>
      <c r="C13" s="2">
        <v>0</v>
      </c>
      <c r="D13" s="30">
        <v>0</v>
      </c>
      <c r="E13" s="2">
        <v>0</v>
      </c>
    </row>
    <row r="14" spans="1:5" x14ac:dyDescent="0.3">
      <c r="A14" t="s">
        <v>125</v>
      </c>
      <c r="B14" s="2">
        <v>0</v>
      </c>
      <c r="C14" s="2">
        <v>0</v>
      </c>
      <c r="D14" s="30">
        <v>0</v>
      </c>
      <c r="E14" s="2">
        <v>0</v>
      </c>
    </row>
    <row r="15" spans="1:5" x14ac:dyDescent="0.3">
      <c r="A15" t="s">
        <v>126</v>
      </c>
      <c r="B15" s="2">
        <v>0</v>
      </c>
      <c r="C15" s="2">
        <v>0</v>
      </c>
      <c r="D15" s="30">
        <v>0</v>
      </c>
      <c r="E15" s="2">
        <v>0</v>
      </c>
    </row>
    <row r="16" spans="1:5" x14ac:dyDescent="0.3">
      <c r="A16" t="s">
        <v>127</v>
      </c>
      <c r="B16" s="2">
        <v>0</v>
      </c>
      <c r="C16" s="2">
        <v>0</v>
      </c>
      <c r="D16" s="30">
        <v>0</v>
      </c>
      <c r="E16" s="2">
        <v>0</v>
      </c>
    </row>
    <row r="17" spans="1:6" x14ac:dyDescent="0.3">
      <c r="A17" t="s">
        <v>128</v>
      </c>
      <c r="B17" s="2">
        <v>0</v>
      </c>
      <c r="C17" s="2">
        <v>0</v>
      </c>
      <c r="D17" s="30">
        <v>0</v>
      </c>
      <c r="E17" s="2">
        <v>0</v>
      </c>
    </row>
    <row r="18" spans="1:6" x14ac:dyDescent="0.3">
      <c r="A18" t="s">
        <v>129</v>
      </c>
      <c r="B18" s="2">
        <v>0</v>
      </c>
      <c r="C18" s="2">
        <v>0</v>
      </c>
      <c r="D18" s="30">
        <f>400000+830000</f>
        <v>1230000</v>
      </c>
      <c r="E18" s="2">
        <v>2556330</v>
      </c>
      <c r="F18" t="s">
        <v>312</v>
      </c>
    </row>
    <row r="19" spans="1:6" x14ac:dyDescent="0.3">
      <c r="A19" t="s">
        <v>130</v>
      </c>
      <c r="B19" s="2">
        <v>0</v>
      </c>
      <c r="C19" s="2">
        <v>0</v>
      </c>
      <c r="D19" s="30">
        <v>3260000</v>
      </c>
      <c r="E19" s="2">
        <v>3265519</v>
      </c>
    </row>
    <row r="20" spans="1:6" x14ac:dyDescent="0.3">
      <c r="A20" t="s">
        <v>131</v>
      </c>
      <c r="B20" s="2">
        <v>0</v>
      </c>
      <c r="C20" s="2">
        <v>0</v>
      </c>
      <c r="D20" s="30">
        <v>0</v>
      </c>
      <c r="E20" s="2">
        <v>0</v>
      </c>
    </row>
    <row r="21" spans="1:6" x14ac:dyDescent="0.3">
      <c r="A21" t="s">
        <v>132</v>
      </c>
      <c r="B21" s="2">
        <v>0</v>
      </c>
      <c r="C21" s="2">
        <v>0</v>
      </c>
      <c r="D21" s="30">
        <f>12143000+2050000</f>
        <v>14193000</v>
      </c>
      <c r="E21" s="2">
        <v>9545800</v>
      </c>
      <c r="F21" t="s">
        <v>313</v>
      </c>
    </row>
    <row r="22" spans="1:6" x14ac:dyDescent="0.3">
      <c r="A22" t="s">
        <v>37</v>
      </c>
      <c r="B22" s="2">
        <v>0</v>
      </c>
      <c r="C22" s="2">
        <v>0</v>
      </c>
      <c r="D22" s="30">
        <v>0</v>
      </c>
      <c r="E22" s="2">
        <v>0</v>
      </c>
    </row>
    <row r="23" spans="1:6" x14ac:dyDescent="0.3">
      <c r="A23" t="s">
        <v>133</v>
      </c>
      <c r="B23" s="2">
        <v>0</v>
      </c>
      <c r="C23" s="2">
        <v>0</v>
      </c>
      <c r="D23" s="30">
        <v>0</v>
      </c>
      <c r="E23" s="2">
        <v>0</v>
      </c>
    </row>
    <row r="24" spans="1:6" x14ac:dyDescent="0.3">
      <c r="A24" t="s">
        <v>38</v>
      </c>
      <c r="B24" s="2">
        <v>0</v>
      </c>
      <c r="C24" s="2">
        <v>0</v>
      </c>
      <c r="D24" s="31">
        <f>SUM(D25:D29)</f>
        <v>1583000</v>
      </c>
      <c r="E24" s="27">
        <f>SUM(E25:E29)</f>
        <v>2312416</v>
      </c>
    </row>
    <row r="25" spans="1:6" x14ac:dyDescent="0.3">
      <c r="A25" t="s">
        <v>134</v>
      </c>
      <c r="B25" s="2">
        <v>0</v>
      </c>
      <c r="C25" s="2">
        <v>0</v>
      </c>
      <c r="D25" s="30">
        <v>100000</v>
      </c>
      <c r="E25" s="2">
        <v>603491</v>
      </c>
      <c r="F25" t="s">
        <v>431</v>
      </c>
    </row>
    <row r="26" spans="1:6" x14ac:dyDescent="0.3">
      <c r="A26" t="s">
        <v>135</v>
      </c>
      <c r="B26" s="2">
        <v>0</v>
      </c>
      <c r="C26" s="2">
        <v>0</v>
      </c>
      <c r="D26" s="30">
        <v>0</v>
      </c>
      <c r="E26" s="2">
        <v>0</v>
      </c>
    </row>
    <row r="27" spans="1:6" x14ac:dyDescent="0.3">
      <c r="A27" t="s">
        <v>136</v>
      </c>
      <c r="B27" s="2">
        <v>0</v>
      </c>
      <c r="C27" s="2">
        <v>0</v>
      </c>
      <c r="D27" s="30">
        <v>67000</v>
      </c>
      <c r="E27" s="2">
        <v>66600</v>
      </c>
      <c r="F27" t="s">
        <v>432</v>
      </c>
    </row>
    <row r="28" spans="1:6" x14ac:dyDescent="0.3">
      <c r="A28" t="s">
        <v>137</v>
      </c>
      <c r="B28" s="2">
        <v>0</v>
      </c>
      <c r="C28" s="2">
        <v>0</v>
      </c>
      <c r="D28" s="30">
        <v>1416000</v>
      </c>
      <c r="E28" s="2">
        <f>1799297-156972</f>
        <v>1642325</v>
      </c>
      <c r="F28" t="s">
        <v>433</v>
      </c>
    </row>
    <row r="29" spans="1:6" x14ac:dyDescent="0.3">
      <c r="A29" t="s">
        <v>138</v>
      </c>
      <c r="B29" s="2">
        <v>0</v>
      </c>
      <c r="C29" s="2">
        <v>0</v>
      </c>
      <c r="D29" s="30">
        <v>0</v>
      </c>
      <c r="E29" s="2">
        <v>0</v>
      </c>
    </row>
    <row r="30" spans="1:6" ht="15" thickBot="1" x14ac:dyDescent="0.35">
      <c r="A30" s="97" t="s">
        <v>39</v>
      </c>
      <c r="B30" s="98">
        <f t="shared" ref="B30:C30" si="0">SUM(B4:B29)</f>
        <v>0</v>
      </c>
      <c r="C30" s="98">
        <f t="shared" si="0"/>
        <v>0</v>
      </c>
      <c r="D30" s="99">
        <f>SUM(D10)+D24</f>
        <v>20266000</v>
      </c>
      <c r="E30" s="100">
        <f>SUM(E10)+E24</f>
        <v>17680065</v>
      </c>
    </row>
    <row r="31" spans="1:6" x14ac:dyDescent="0.3">
      <c r="A31" t="s">
        <v>40</v>
      </c>
      <c r="B31" s="2"/>
      <c r="C31" s="2"/>
      <c r="D31" s="30"/>
      <c r="E31" s="2"/>
    </row>
    <row r="32" spans="1:6" x14ac:dyDescent="0.3">
      <c r="A32" t="s">
        <v>41</v>
      </c>
      <c r="B32" s="2">
        <v>0</v>
      </c>
      <c r="C32" s="2">
        <v>0</v>
      </c>
      <c r="D32" s="31">
        <f>SUM(D33:D41)</f>
        <v>7550000</v>
      </c>
      <c r="E32" s="27">
        <f>SUM(E33:E41)</f>
        <v>6840219</v>
      </c>
    </row>
    <row r="33" spans="1:8" x14ac:dyDescent="0.3">
      <c r="A33" t="s">
        <v>139</v>
      </c>
      <c r="B33" s="2">
        <v>0</v>
      </c>
      <c r="C33" s="2">
        <v>0</v>
      </c>
      <c r="D33" s="30">
        <v>6000000</v>
      </c>
      <c r="E33" s="2">
        <f>6642310-1032943</f>
        <v>5609367</v>
      </c>
      <c r="F33" t="s">
        <v>311</v>
      </c>
    </row>
    <row r="34" spans="1:8" x14ac:dyDescent="0.3">
      <c r="A34" t="s">
        <v>140</v>
      </c>
      <c r="B34" s="2">
        <v>0</v>
      </c>
      <c r="C34" s="2">
        <v>0</v>
      </c>
      <c r="D34" s="30">
        <v>0</v>
      </c>
      <c r="E34" s="2">
        <v>0</v>
      </c>
    </row>
    <row r="35" spans="1:8" x14ac:dyDescent="0.3">
      <c r="A35" t="s">
        <v>141</v>
      </c>
      <c r="B35" s="2">
        <v>0</v>
      </c>
      <c r="C35" s="2">
        <v>0</v>
      </c>
      <c r="D35" s="30">
        <v>1400000</v>
      </c>
      <c r="E35" s="2">
        <v>1079171</v>
      </c>
    </row>
    <row r="36" spans="1:8" x14ac:dyDescent="0.3">
      <c r="A36" t="s">
        <v>142</v>
      </c>
      <c r="B36" s="2">
        <v>0</v>
      </c>
      <c r="C36" s="2">
        <v>0</v>
      </c>
      <c r="D36" s="30">
        <v>0</v>
      </c>
      <c r="E36" s="2">
        <v>0</v>
      </c>
    </row>
    <row r="37" spans="1:8" x14ac:dyDescent="0.3">
      <c r="A37" t="s">
        <v>143</v>
      </c>
      <c r="B37" s="2">
        <v>0</v>
      </c>
      <c r="C37" s="2">
        <v>0</v>
      </c>
      <c r="D37" s="30">
        <v>0</v>
      </c>
      <c r="E37" s="2">
        <v>0</v>
      </c>
    </row>
    <row r="38" spans="1:8" x14ac:dyDescent="0.3">
      <c r="A38" t="s">
        <v>144</v>
      </c>
      <c r="B38" s="2">
        <v>0</v>
      </c>
      <c r="C38" s="2">
        <v>0</v>
      </c>
      <c r="D38" s="30">
        <v>100000</v>
      </c>
      <c r="E38" s="2">
        <v>100900</v>
      </c>
    </row>
    <row r="39" spans="1:8" x14ac:dyDescent="0.3">
      <c r="A39" t="s">
        <v>145</v>
      </c>
      <c r="B39" s="2">
        <v>0</v>
      </c>
      <c r="C39" s="2">
        <v>0</v>
      </c>
      <c r="D39" s="30">
        <v>50000</v>
      </c>
      <c r="E39" s="2">
        <v>46591</v>
      </c>
    </row>
    <row r="40" spans="1:8" x14ac:dyDescent="0.3">
      <c r="A40" t="s">
        <v>146</v>
      </c>
      <c r="B40" s="2">
        <v>0</v>
      </c>
      <c r="C40" s="2">
        <v>0</v>
      </c>
      <c r="D40" s="30">
        <v>0</v>
      </c>
      <c r="E40" s="2">
        <v>4190</v>
      </c>
    </row>
    <row r="41" spans="1:8" x14ac:dyDescent="0.3">
      <c r="A41" t="s">
        <v>147</v>
      </c>
      <c r="B41" s="2">
        <v>0</v>
      </c>
      <c r="C41" s="2">
        <v>0</v>
      </c>
      <c r="D41" s="30">
        <v>0</v>
      </c>
      <c r="E41" s="2">
        <v>0</v>
      </c>
    </row>
    <row r="42" spans="1:8" x14ac:dyDescent="0.3">
      <c r="A42" t="s">
        <v>42</v>
      </c>
      <c r="B42" s="2">
        <v>0</v>
      </c>
      <c r="C42" s="2">
        <v>0</v>
      </c>
      <c r="D42" s="31">
        <f>SUM(D43:D44)</f>
        <v>1847500</v>
      </c>
      <c r="E42" s="27">
        <f>SUM(E43:E44)</f>
        <v>1882403</v>
      </c>
      <c r="G42" s="32">
        <f>SUM(D32)+D42</f>
        <v>9397500</v>
      </c>
      <c r="H42" s="32">
        <f>SUM(E32)+E42</f>
        <v>8722622</v>
      </c>
    </row>
    <row r="43" spans="1:8" x14ac:dyDescent="0.3">
      <c r="A43" t="s">
        <v>148</v>
      </c>
      <c r="B43" s="2">
        <v>0</v>
      </c>
      <c r="C43" s="2">
        <v>0</v>
      </c>
      <c r="D43" s="30">
        <v>790000</v>
      </c>
      <c r="E43" s="2">
        <f>890122-130853</f>
        <v>759269</v>
      </c>
    </row>
    <row r="44" spans="1:8" x14ac:dyDescent="0.3">
      <c r="A44" t="s">
        <v>149</v>
      </c>
      <c r="B44" s="2">
        <v>0</v>
      </c>
      <c r="C44" s="2">
        <v>0</v>
      </c>
      <c r="D44" s="30">
        <v>1057500</v>
      </c>
      <c r="E44" s="2">
        <v>1123134</v>
      </c>
    </row>
    <row r="45" spans="1:8" x14ac:dyDescent="0.3">
      <c r="A45" t="s">
        <v>43</v>
      </c>
      <c r="B45" s="2">
        <v>0</v>
      </c>
      <c r="C45" s="2">
        <v>0</v>
      </c>
      <c r="D45" s="31">
        <f>SUM(D46:D78)</f>
        <v>9230000</v>
      </c>
      <c r="E45" s="27">
        <f>SUM(E46:E78)</f>
        <v>7013056</v>
      </c>
    </row>
    <row r="46" spans="1:8" x14ac:dyDescent="0.3">
      <c r="A46" t="s">
        <v>150</v>
      </c>
      <c r="B46" s="2">
        <v>0</v>
      </c>
      <c r="C46" s="2">
        <v>0</v>
      </c>
      <c r="D46" s="30">
        <v>30000</v>
      </c>
      <c r="E46" s="2">
        <v>16877</v>
      </c>
    </row>
    <row r="47" spans="1:8" x14ac:dyDescent="0.3">
      <c r="A47" t="s">
        <v>151</v>
      </c>
      <c r="B47" s="2">
        <v>0</v>
      </c>
      <c r="C47" s="2">
        <v>0</v>
      </c>
      <c r="D47" s="30">
        <v>0</v>
      </c>
      <c r="E47" s="2">
        <v>0</v>
      </c>
    </row>
    <row r="48" spans="1:8" x14ac:dyDescent="0.3">
      <c r="A48" t="s">
        <v>152</v>
      </c>
      <c r="B48" s="2">
        <v>0</v>
      </c>
      <c r="C48" s="2">
        <v>0</v>
      </c>
      <c r="D48" s="30">
        <v>0</v>
      </c>
      <c r="E48" s="2">
        <v>0</v>
      </c>
    </row>
    <row r="49" spans="1:7" x14ac:dyDescent="0.3">
      <c r="A49" t="s">
        <v>153</v>
      </c>
      <c r="B49" s="2">
        <v>0</v>
      </c>
      <c r="C49" s="2">
        <v>0</v>
      </c>
      <c r="D49" s="30">
        <v>0</v>
      </c>
      <c r="E49" s="2">
        <v>0</v>
      </c>
    </row>
    <row r="50" spans="1:7" x14ac:dyDescent="0.3">
      <c r="A50" t="s">
        <v>154</v>
      </c>
      <c r="B50" s="2">
        <v>0</v>
      </c>
      <c r="C50" s="2">
        <v>0</v>
      </c>
      <c r="D50" s="30">
        <v>200000</v>
      </c>
      <c r="E50" s="2">
        <v>168544</v>
      </c>
    </row>
    <row r="51" spans="1:7" x14ac:dyDescent="0.3">
      <c r="A51" t="s">
        <v>155</v>
      </c>
      <c r="B51" s="2">
        <v>0</v>
      </c>
      <c r="C51" s="2">
        <v>0</v>
      </c>
      <c r="D51" s="30">
        <v>6000000</v>
      </c>
      <c r="E51" s="2">
        <v>4850518</v>
      </c>
    </row>
    <row r="52" spans="1:7" x14ac:dyDescent="0.3">
      <c r="A52" t="s">
        <v>156</v>
      </c>
      <c r="B52" s="2">
        <v>0</v>
      </c>
      <c r="C52" s="2">
        <v>0</v>
      </c>
      <c r="D52" s="30">
        <v>150000</v>
      </c>
      <c r="E52" s="2">
        <f>118788+13410+7405+6240+4354</f>
        <v>150197</v>
      </c>
    </row>
    <row r="53" spans="1:7" x14ac:dyDescent="0.3">
      <c r="A53" t="s">
        <v>157</v>
      </c>
      <c r="B53" s="2">
        <v>0</v>
      </c>
      <c r="C53" s="2">
        <v>0</v>
      </c>
      <c r="D53" s="30">
        <v>700000</v>
      </c>
      <c r="E53" s="2">
        <f>290771+109901+32731</f>
        <v>433403</v>
      </c>
    </row>
    <row r="54" spans="1:7" x14ac:dyDescent="0.3">
      <c r="A54" t="s">
        <v>158</v>
      </c>
      <c r="B54" s="2">
        <v>0</v>
      </c>
      <c r="C54" s="2">
        <v>0</v>
      </c>
      <c r="D54" s="30">
        <v>150000</v>
      </c>
      <c r="E54" s="2">
        <v>134281</v>
      </c>
    </row>
    <row r="55" spans="1:7" x14ac:dyDescent="0.3">
      <c r="A55" t="s">
        <v>159</v>
      </c>
      <c r="B55" s="2">
        <v>0</v>
      </c>
      <c r="C55" s="2">
        <v>0</v>
      </c>
      <c r="D55" s="30">
        <v>0</v>
      </c>
      <c r="E55" s="2">
        <v>0</v>
      </c>
    </row>
    <row r="56" spans="1:7" x14ac:dyDescent="0.3">
      <c r="A56" t="s">
        <v>160</v>
      </c>
      <c r="B56" s="2">
        <v>0</v>
      </c>
      <c r="C56" s="2">
        <v>0</v>
      </c>
      <c r="D56" s="30">
        <v>70000</v>
      </c>
      <c r="E56" s="2">
        <v>61234</v>
      </c>
    </row>
    <row r="57" spans="1:7" x14ac:dyDescent="0.3">
      <c r="A57" t="s">
        <v>161</v>
      </c>
      <c r="B57" s="2">
        <v>0</v>
      </c>
      <c r="C57" s="2">
        <v>0</v>
      </c>
      <c r="D57" s="30">
        <v>0</v>
      </c>
      <c r="E57" s="2">
        <v>0</v>
      </c>
    </row>
    <row r="58" spans="1:7" x14ac:dyDescent="0.3">
      <c r="A58" t="s">
        <v>162</v>
      </c>
      <c r="B58" s="2">
        <v>0</v>
      </c>
      <c r="C58" s="2">
        <v>0</v>
      </c>
      <c r="D58" s="30">
        <v>0</v>
      </c>
      <c r="E58" s="2">
        <v>0</v>
      </c>
    </row>
    <row r="59" spans="1:7" x14ac:dyDescent="0.3">
      <c r="A59" t="s">
        <v>163</v>
      </c>
      <c r="B59" s="2">
        <v>0</v>
      </c>
      <c r="C59" s="2">
        <v>0</v>
      </c>
      <c r="D59" s="30">
        <v>0</v>
      </c>
      <c r="E59" s="2">
        <v>0</v>
      </c>
    </row>
    <row r="60" spans="1:7" x14ac:dyDescent="0.3">
      <c r="A60" t="s">
        <v>164</v>
      </c>
      <c r="B60" s="2">
        <v>0</v>
      </c>
      <c r="C60" s="2">
        <v>0</v>
      </c>
      <c r="D60" s="30">
        <v>0</v>
      </c>
      <c r="E60" s="2">
        <v>0</v>
      </c>
    </row>
    <row r="61" spans="1:7" x14ac:dyDescent="0.3">
      <c r="A61" t="s">
        <v>165</v>
      </c>
      <c r="B61" s="2">
        <v>0</v>
      </c>
      <c r="C61" s="2">
        <v>0</v>
      </c>
      <c r="D61" s="30">
        <v>230000</v>
      </c>
      <c r="E61" s="2">
        <f>163440+54390</f>
        <v>217830</v>
      </c>
      <c r="G61" s="2"/>
    </row>
    <row r="62" spans="1:7" x14ac:dyDescent="0.3">
      <c r="A62" t="s">
        <v>166</v>
      </c>
      <c r="B62" s="2">
        <v>0</v>
      </c>
      <c r="C62" s="2">
        <v>0</v>
      </c>
      <c r="D62" s="30"/>
      <c r="E62" s="2">
        <v>0</v>
      </c>
    </row>
    <row r="63" spans="1:7" x14ac:dyDescent="0.3">
      <c r="A63" t="s">
        <v>167</v>
      </c>
      <c r="B63" s="2">
        <v>0</v>
      </c>
      <c r="C63" s="2">
        <v>0</v>
      </c>
      <c r="D63" s="30">
        <v>0</v>
      </c>
      <c r="E63" s="2">
        <v>0</v>
      </c>
    </row>
    <row r="64" spans="1:7" x14ac:dyDescent="0.3">
      <c r="A64" t="s">
        <v>168</v>
      </c>
      <c r="B64" s="2">
        <v>0</v>
      </c>
      <c r="C64" s="2">
        <v>0</v>
      </c>
      <c r="D64" s="30">
        <v>0</v>
      </c>
      <c r="E64" s="2">
        <v>0</v>
      </c>
    </row>
    <row r="65" spans="1:5" x14ac:dyDescent="0.3">
      <c r="A65" t="s">
        <v>169</v>
      </c>
      <c r="B65" s="2">
        <v>0</v>
      </c>
      <c r="C65" s="2">
        <v>0</v>
      </c>
      <c r="D65" s="30">
        <v>0</v>
      </c>
      <c r="E65" s="2">
        <v>0</v>
      </c>
    </row>
    <row r="66" spans="1:5" x14ac:dyDescent="0.3">
      <c r="A66" t="s">
        <v>170</v>
      </c>
      <c r="B66" s="2">
        <v>0</v>
      </c>
      <c r="C66" s="2">
        <v>0</v>
      </c>
      <c r="D66" s="30">
        <v>250000</v>
      </c>
      <c r="E66" s="2">
        <f>67343+106998+74715+38846</f>
        <v>287902</v>
      </c>
    </row>
    <row r="67" spans="1:5" x14ac:dyDescent="0.3">
      <c r="A67" t="s">
        <v>171</v>
      </c>
      <c r="B67" s="2">
        <v>0</v>
      </c>
      <c r="C67" s="2">
        <v>0</v>
      </c>
      <c r="D67" s="30">
        <v>0</v>
      </c>
      <c r="E67" s="2">
        <f>72308+304</f>
        <v>72612</v>
      </c>
    </row>
    <row r="68" spans="1:5" x14ac:dyDescent="0.3">
      <c r="A68" t="s">
        <v>172</v>
      </c>
      <c r="B68" s="2">
        <v>0</v>
      </c>
      <c r="C68" s="2">
        <v>0</v>
      </c>
      <c r="D68" s="30">
        <v>0</v>
      </c>
      <c r="E68" s="2">
        <v>0</v>
      </c>
    </row>
    <row r="69" spans="1:5" x14ac:dyDescent="0.3">
      <c r="A69" t="s">
        <v>173</v>
      </c>
      <c r="B69" s="2">
        <v>0</v>
      </c>
      <c r="C69" s="2">
        <v>0</v>
      </c>
      <c r="D69" s="30">
        <v>0</v>
      </c>
      <c r="E69" s="2">
        <v>0</v>
      </c>
    </row>
    <row r="70" spans="1:5" x14ac:dyDescent="0.3">
      <c r="A70" t="s">
        <v>174</v>
      </c>
      <c r="B70" s="2">
        <v>0</v>
      </c>
      <c r="C70" s="2">
        <v>0</v>
      </c>
      <c r="D70" s="30">
        <v>1400000</v>
      </c>
      <c r="E70" s="2">
        <f>2797+14164+561689</f>
        <v>578650</v>
      </c>
    </row>
    <row r="71" spans="1:5" x14ac:dyDescent="0.3">
      <c r="A71" t="s">
        <v>175</v>
      </c>
      <c r="B71" s="2">
        <v>0</v>
      </c>
      <c r="C71" s="2">
        <v>0</v>
      </c>
      <c r="D71" s="30">
        <v>50000</v>
      </c>
      <c r="E71" s="2">
        <v>41008</v>
      </c>
    </row>
    <row r="72" spans="1:5" x14ac:dyDescent="0.3">
      <c r="A72" t="s">
        <v>176</v>
      </c>
      <c r="B72" s="2">
        <v>0</v>
      </c>
      <c r="C72" s="2">
        <v>0</v>
      </c>
      <c r="D72" s="30">
        <v>0</v>
      </c>
      <c r="E72" s="2">
        <v>0</v>
      </c>
    </row>
    <row r="73" spans="1:5" x14ac:dyDescent="0.3">
      <c r="A73" t="s">
        <v>177</v>
      </c>
      <c r="B73" s="2">
        <v>0</v>
      </c>
      <c r="C73" s="2">
        <v>0</v>
      </c>
      <c r="D73" s="30">
        <v>0</v>
      </c>
      <c r="E73" s="2">
        <v>0</v>
      </c>
    </row>
    <row r="74" spans="1:5" x14ac:dyDescent="0.3">
      <c r="A74" t="s">
        <v>178</v>
      </c>
      <c r="B74" s="2">
        <v>0</v>
      </c>
      <c r="C74" s="2">
        <v>0</v>
      </c>
      <c r="D74" s="30">
        <v>0</v>
      </c>
      <c r="E74" s="2">
        <v>0</v>
      </c>
    </row>
    <row r="75" spans="1:5" x14ac:dyDescent="0.3">
      <c r="A75" t="s">
        <v>179</v>
      </c>
      <c r="B75" s="2">
        <v>0</v>
      </c>
      <c r="C75" s="2">
        <v>0</v>
      </c>
      <c r="D75" s="30">
        <v>0</v>
      </c>
      <c r="E75" s="2">
        <v>0</v>
      </c>
    </row>
    <row r="76" spans="1:5" x14ac:dyDescent="0.3">
      <c r="A76" t="s">
        <v>180</v>
      </c>
      <c r="B76" s="2">
        <v>0</v>
      </c>
      <c r="C76" s="2">
        <v>0</v>
      </c>
      <c r="D76" s="30">
        <v>0</v>
      </c>
      <c r="E76" s="2">
        <v>0</v>
      </c>
    </row>
    <row r="77" spans="1:5" x14ac:dyDescent="0.3">
      <c r="A77" t="s">
        <v>181</v>
      </c>
      <c r="B77" s="2">
        <v>0</v>
      </c>
      <c r="C77" s="2">
        <v>0</v>
      </c>
      <c r="D77" s="30">
        <v>0</v>
      </c>
      <c r="E77" s="2">
        <v>0</v>
      </c>
    </row>
    <row r="78" spans="1:5" x14ac:dyDescent="0.3">
      <c r="A78" t="s">
        <v>182</v>
      </c>
      <c r="B78" s="2">
        <v>0</v>
      </c>
      <c r="C78" s="2">
        <v>0</v>
      </c>
      <c r="D78" s="30">
        <v>0</v>
      </c>
      <c r="E78" s="2">
        <v>0</v>
      </c>
    </row>
    <row r="79" spans="1:5" x14ac:dyDescent="0.3">
      <c r="A79" t="s">
        <v>44</v>
      </c>
      <c r="B79" s="2">
        <v>0</v>
      </c>
      <c r="C79" s="2">
        <v>0</v>
      </c>
      <c r="D79" s="31">
        <f>SUM(D80:D85)</f>
        <v>980000</v>
      </c>
      <c r="E79" s="27">
        <f>SUM(E80:E85)</f>
        <v>1433700</v>
      </c>
    </row>
    <row r="80" spans="1:5" x14ac:dyDescent="0.3">
      <c r="A80" t="s">
        <v>183</v>
      </c>
      <c r="B80" s="2">
        <v>0</v>
      </c>
      <c r="C80" s="2">
        <v>0</v>
      </c>
      <c r="D80" s="30">
        <v>0</v>
      </c>
      <c r="E80" s="2">
        <v>0</v>
      </c>
    </row>
    <row r="81" spans="1:6" x14ac:dyDescent="0.3">
      <c r="A81" t="s">
        <v>184</v>
      </c>
      <c r="B81" s="2">
        <v>0</v>
      </c>
      <c r="C81" s="2">
        <v>0</v>
      </c>
      <c r="D81" s="30">
        <v>0</v>
      </c>
      <c r="E81" s="2">
        <v>0</v>
      </c>
    </row>
    <row r="82" spans="1:6" x14ac:dyDescent="0.3">
      <c r="A82" t="s">
        <v>185</v>
      </c>
      <c r="B82" s="2">
        <v>0</v>
      </c>
      <c r="C82" s="2">
        <v>0</v>
      </c>
      <c r="D82" s="30">
        <v>0</v>
      </c>
      <c r="E82" s="2">
        <v>0</v>
      </c>
    </row>
    <row r="83" spans="1:6" x14ac:dyDescent="0.3">
      <c r="A83" t="s">
        <v>186</v>
      </c>
      <c r="B83" s="2">
        <v>0</v>
      </c>
      <c r="C83" s="2">
        <v>0</v>
      </c>
      <c r="D83" s="30">
        <v>0</v>
      </c>
      <c r="E83" s="2">
        <v>0</v>
      </c>
    </row>
    <row r="84" spans="1:6" x14ac:dyDescent="0.3">
      <c r="A84" t="s">
        <v>187</v>
      </c>
      <c r="B84" s="2">
        <v>0</v>
      </c>
      <c r="C84" s="2">
        <v>0</v>
      </c>
      <c r="D84" s="30">
        <v>200000</v>
      </c>
      <c r="E84" s="2">
        <f>58700+725000</f>
        <v>783700</v>
      </c>
      <c r="F84" t="s">
        <v>315</v>
      </c>
    </row>
    <row r="85" spans="1:6" x14ac:dyDescent="0.3">
      <c r="A85" t="s">
        <v>188</v>
      </c>
      <c r="B85" s="2">
        <v>0</v>
      </c>
      <c r="C85" s="2">
        <v>0</v>
      </c>
      <c r="D85" s="30">
        <v>780000</v>
      </c>
      <c r="E85" s="2">
        <v>650000</v>
      </c>
      <c r="F85" t="s">
        <v>314</v>
      </c>
    </row>
    <row r="86" spans="1:6" x14ac:dyDescent="0.3">
      <c r="A86" t="s">
        <v>45</v>
      </c>
      <c r="B86" s="2">
        <v>0</v>
      </c>
      <c r="C86" s="2">
        <v>0</v>
      </c>
      <c r="D86" s="31">
        <f>SUM(D87)</f>
        <v>380400</v>
      </c>
      <c r="E86" s="27">
        <f>SUM(E87)</f>
        <v>373800</v>
      </c>
    </row>
    <row r="87" spans="1:6" x14ac:dyDescent="0.3">
      <c r="A87" t="s">
        <v>189</v>
      </c>
      <c r="B87" s="2">
        <v>0</v>
      </c>
      <c r="C87" s="2">
        <v>0</v>
      </c>
      <c r="D87" s="30">
        <v>380400</v>
      </c>
      <c r="E87" s="2">
        <v>373800</v>
      </c>
      <c r="F87" t="s">
        <v>317</v>
      </c>
    </row>
    <row r="88" spans="1:6" ht="15" thickBot="1" x14ac:dyDescent="0.35">
      <c r="A88" s="97" t="s">
        <v>46</v>
      </c>
      <c r="B88" s="98">
        <v>0</v>
      </c>
      <c r="C88" s="98">
        <v>0</v>
      </c>
      <c r="D88" s="99">
        <f>SUM(D32)+D42+D45+D79+D86</f>
        <v>19987900</v>
      </c>
      <c r="E88" s="100">
        <f>SUM(E32)+E42+E45+E79+E86</f>
        <v>17543178</v>
      </c>
      <c r="F88" s="97"/>
    </row>
    <row r="89" spans="1:6" x14ac:dyDescent="0.3">
      <c r="A89" t="s">
        <v>47</v>
      </c>
      <c r="B89" s="2">
        <v>0</v>
      </c>
      <c r="C89" s="2">
        <v>0</v>
      </c>
      <c r="D89" s="31">
        <f>SUM(D30)-D88</f>
        <v>278100</v>
      </c>
      <c r="E89" s="27">
        <f>SUM(E30)-E88</f>
        <v>136887</v>
      </c>
    </row>
    <row r="90" spans="1:6" x14ac:dyDescent="0.3">
      <c r="A90" t="s">
        <v>48</v>
      </c>
      <c r="B90" s="2"/>
      <c r="C90" s="2"/>
      <c r="D90" s="30"/>
      <c r="E90" s="2"/>
    </row>
    <row r="91" spans="1:6" x14ac:dyDescent="0.3">
      <c r="A91" t="s">
        <v>49</v>
      </c>
      <c r="B91" s="2">
        <v>0</v>
      </c>
      <c r="C91" s="2">
        <v>0</v>
      </c>
      <c r="D91" s="31">
        <f>SUM(D92)</f>
        <v>200000</v>
      </c>
      <c r="E91" s="27">
        <f>SUM(E92)</f>
        <v>162285</v>
      </c>
    </row>
    <row r="92" spans="1:6" x14ac:dyDescent="0.3">
      <c r="A92" t="s">
        <v>190</v>
      </c>
      <c r="B92" s="2">
        <v>0</v>
      </c>
      <c r="C92" s="2">
        <v>0</v>
      </c>
      <c r="D92" s="30">
        <v>200000</v>
      </c>
      <c r="E92" s="2">
        <v>162285</v>
      </c>
    </row>
    <row r="93" spans="1:6" x14ac:dyDescent="0.3">
      <c r="A93" t="s">
        <v>50</v>
      </c>
      <c r="B93" s="2">
        <v>0</v>
      </c>
      <c r="C93" s="2">
        <v>0</v>
      </c>
      <c r="D93" s="30">
        <v>0</v>
      </c>
      <c r="E93" s="2">
        <v>0</v>
      </c>
    </row>
    <row r="94" spans="1:6" x14ac:dyDescent="0.3">
      <c r="A94" t="s">
        <v>191</v>
      </c>
      <c r="B94" s="2">
        <v>0</v>
      </c>
      <c r="C94" s="2">
        <v>0</v>
      </c>
      <c r="D94" s="30">
        <v>0</v>
      </c>
      <c r="E94" s="2">
        <v>0</v>
      </c>
    </row>
    <row r="95" spans="1:6" x14ac:dyDescent="0.3">
      <c r="A95" t="s">
        <v>51</v>
      </c>
      <c r="B95" s="2">
        <v>0</v>
      </c>
      <c r="C95" s="2">
        <v>0</v>
      </c>
      <c r="D95" s="30">
        <v>0</v>
      </c>
      <c r="E95" s="2">
        <v>0</v>
      </c>
    </row>
    <row r="96" spans="1:6" x14ac:dyDescent="0.3">
      <c r="A96" t="s">
        <v>192</v>
      </c>
      <c r="B96" s="2">
        <v>0</v>
      </c>
      <c r="C96" s="2">
        <v>0</v>
      </c>
      <c r="D96" s="30">
        <v>0</v>
      </c>
      <c r="E96" s="2">
        <v>0</v>
      </c>
    </row>
    <row r="97" spans="1:6" x14ac:dyDescent="0.3">
      <c r="A97" t="s">
        <v>193</v>
      </c>
      <c r="B97" s="2">
        <v>0</v>
      </c>
      <c r="C97" s="2">
        <v>0</v>
      </c>
      <c r="D97" s="30">
        <v>0</v>
      </c>
      <c r="E97" s="2">
        <v>0</v>
      </c>
    </row>
    <row r="98" spans="1:6" x14ac:dyDescent="0.3">
      <c r="A98" t="s">
        <v>52</v>
      </c>
      <c r="B98" s="2">
        <v>0</v>
      </c>
      <c r="C98" s="2">
        <v>0</v>
      </c>
      <c r="D98" s="31">
        <f>SUM(D99)</f>
        <v>0</v>
      </c>
      <c r="E98" s="27">
        <f>SUM(E99)</f>
        <v>-4324</v>
      </c>
    </row>
    <row r="99" spans="1:6" x14ac:dyDescent="0.3">
      <c r="A99" t="s">
        <v>194</v>
      </c>
      <c r="B99" s="2">
        <v>0</v>
      </c>
      <c r="C99" s="2">
        <v>0</v>
      </c>
      <c r="D99" s="30">
        <v>0</v>
      </c>
      <c r="E99" s="2">
        <v>-4324</v>
      </c>
    </row>
    <row r="100" spans="1:6" x14ac:dyDescent="0.3">
      <c r="A100" t="s">
        <v>53</v>
      </c>
      <c r="B100" s="2">
        <v>0</v>
      </c>
      <c r="C100" s="2">
        <v>0</v>
      </c>
      <c r="D100" s="30">
        <v>0</v>
      </c>
      <c r="E100" s="2">
        <v>0</v>
      </c>
    </row>
    <row r="101" spans="1:6" x14ac:dyDescent="0.3">
      <c r="A101" t="s">
        <v>195</v>
      </c>
      <c r="B101" s="2">
        <v>0</v>
      </c>
      <c r="C101" s="2">
        <v>0</v>
      </c>
      <c r="D101" s="30">
        <v>0</v>
      </c>
      <c r="E101" s="2">
        <v>0</v>
      </c>
    </row>
    <row r="102" spans="1:6" x14ac:dyDescent="0.3">
      <c r="A102" t="s">
        <v>54</v>
      </c>
      <c r="B102" s="2">
        <v>0</v>
      </c>
      <c r="C102" s="2">
        <v>0</v>
      </c>
      <c r="D102" s="31">
        <f>SUM(D91)+D98</f>
        <v>200000</v>
      </c>
      <c r="E102" s="27">
        <f>SUM(E91)+E98</f>
        <v>157961</v>
      </c>
    </row>
    <row r="103" spans="1:6" x14ac:dyDescent="0.3">
      <c r="A103" t="s">
        <v>55</v>
      </c>
      <c r="B103" s="2">
        <v>0</v>
      </c>
      <c r="C103" s="2">
        <v>0</v>
      </c>
      <c r="D103" s="31">
        <f>SUM(D104)</f>
        <v>380400</v>
      </c>
      <c r="E103" s="27">
        <f>SUM(E104)</f>
        <v>373800</v>
      </c>
    </row>
    <row r="104" spans="1:6" x14ac:dyDescent="0.3">
      <c r="A104" t="s">
        <v>196</v>
      </c>
      <c r="B104" s="2">
        <v>0</v>
      </c>
      <c r="C104" s="2">
        <v>0</v>
      </c>
      <c r="D104" s="30">
        <v>380400</v>
      </c>
      <c r="E104" s="2">
        <f>SUM(E86)</f>
        <v>373800</v>
      </c>
      <c r="F104" t="s">
        <v>316</v>
      </c>
    </row>
    <row r="105" spans="1:6" x14ac:dyDescent="0.3">
      <c r="A105" t="s">
        <v>56</v>
      </c>
      <c r="B105" s="2">
        <v>0</v>
      </c>
      <c r="C105" s="2">
        <v>0</v>
      </c>
      <c r="D105" s="31">
        <f>SUM(D89)+D102+D103</f>
        <v>858500</v>
      </c>
      <c r="E105" s="27">
        <f>SUM(E89)+E102+E103</f>
        <v>668648</v>
      </c>
      <c r="F105" t="s">
        <v>310</v>
      </c>
    </row>
    <row r="106" spans="1:6" x14ac:dyDescent="0.3">
      <c r="A106" t="s">
        <v>57</v>
      </c>
      <c r="B106" s="2"/>
      <c r="C106" s="2"/>
      <c r="D106" s="30"/>
      <c r="E106" s="2"/>
    </row>
    <row r="107" spans="1:6" x14ac:dyDescent="0.3">
      <c r="A107" t="s">
        <v>58</v>
      </c>
      <c r="B107" s="2">
        <v>0</v>
      </c>
      <c r="C107" s="2">
        <v>0</v>
      </c>
      <c r="D107" s="31">
        <f>SUM(D108)</f>
        <v>15000</v>
      </c>
      <c r="E107" s="103">
        <f>SUM(E108)</f>
        <v>112896</v>
      </c>
    </row>
    <row r="108" spans="1:6" x14ac:dyDescent="0.3">
      <c r="A108" t="s">
        <v>197</v>
      </c>
      <c r="B108" s="2">
        <v>0</v>
      </c>
      <c r="C108" s="2">
        <v>0</v>
      </c>
      <c r="D108" s="30">
        <v>15000</v>
      </c>
      <c r="E108" s="2">
        <v>112896</v>
      </c>
    </row>
    <row r="109" spans="1:6" x14ac:dyDescent="0.3">
      <c r="A109" t="s">
        <v>59</v>
      </c>
      <c r="B109" s="2">
        <v>0</v>
      </c>
      <c r="C109" s="2">
        <v>0</v>
      </c>
      <c r="D109" s="30">
        <f>SUM(D110)</f>
        <v>0</v>
      </c>
      <c r="E109" s="2">
        <v>0</v>
      </c>
    </row>
    <row r="110" spans="1:6" x14ac:dyDescent="0.3">
      <c r="A110" t="s">
        <v>198</v>
      </c>
      <c r="B110" s="2">
        <v>0</v>
      </c>
      <c r="C110" s="2">
        <v>0</v>
      </c>
      <c r="D110" s="30">
        <v>0</v>
      </c>
      <c r="E110" s="2">
        <v>0</v>
      </c>
    </row>
    <row r="111" spans="1:6" x14ac:dyDescent="0.3">
      <c r="A111" t="s">
        <v>60</v>
      </c>
      <c r="B111" s="2">
        <v>0</v>
      </c>
      <c r="C111" s="2">
        <v>0</v>
      </c>
      <c r="D111" s="30">
        <v>0</v>
      </c>
      <c r="E111" s="2">
        <v>0</v>
      </c>
    </row>
    <row r="112" spans="1:6" x14ac:dyDescent="0.3">
      <c r="A112" t="s">
        <v>199</v>
      </c>
      <c r="B112" s="2">
        <v>0</v>
      </c>
      <c r="C112" s="2">
        <v>0</v>
      </c>
      <c r="D112" s="30">
        <v>0</v>
      </c>
      <c r="E112" s="2">
        <v>0</v>
      </c>
    </row>
    <row r="113" spans="1:7" x14ac:dyDescent="0.3">
      <c r="A113" t="s">
        <v>61</v>
      </c>
      <c r="B113" s="2">
        <v>0</v>
      </c>
      <c r="C113" s="2">
        <v>0</v>
      </c>
      <c r="D113" s="31">
        <f>SUM(D114)</f>
        <v>843500</v>
      </c>
      <c r="E113" s="27">
        <f>SUM(E114)</f>
        <v>555752</v>
      </c>
    </row>
    <row r="114" spans="1:7" x14ac:dyDescent="0.3">
      <c r="A114" t="s">
        <v>200</v>
      </c>
      <c r="B114" s="2">
        <v>0</v>
      </c>
      <c r="C114" s="2">
        <v>0</v>
      </c>
      <c r="D114" s="30">
        <v>843500</v>
      </c>
      <c r="E114" s="2">
        <v>555752</v>
      </c>
      <c r="G114" s="2"/>
    </row>
    <row r="115" spans="1:7" x14ac:dyDescent="0.3">
      <c r="A115" t="s">
        <v>62</v>
      </c>
      <c r="B115" s="2">
        <v>0</v>
      </c>
      <c r="C115" s="2">
        <v>0</v>
      </c>
      <c r="D115" s="30">
        <v>0</v>
      </c>
      <c r="E115" s="2">
        <v>0</v>
      </c>
      <c r="G115" s="2"/>
    </row>
    <row r="116" spans="1:7" x14ac:dyDescent="0.3">
      <c r="A116" t="s">
        <v>201</v>
      </c>
      <c r="B116" s="2">
        <v>0</v>
      </c>
      <c r="C116" s="2">
        <v>0</v>
      </c>
      <c r="D116" s="30">
        <v>0</v>
      </c>
      <c r="E116" s="2">
        <v>0</v>
      </c>
      <c r="G116" s="32"/>
    </row>
    <row r="117" spans="1:7" x14ac:dyDescent="0.3">
      <c r="A117" t="s">
        <v>63</v>
      </c>
      <c r="B117" s="2">
        <v>0</v>
      </c>
      <c r="C117" s="2">
        <v>0</v>
      </c>
      <c r="D117" s="30">
        <v>0</v>
      </c>
      <c r="E117" s="2">
        <v>0</v>
      </c>
    </row>
    <row r="118" spans="1:7" x14ac:dyDescent="0.3">
      <c r="A118" t="s">
        <v>202</v>
      </c>
      <c r="B118" s="2">
        <v>0</v>
      </c>
      <c r="C118" s="2">
        <v>0</v>
      </c>
      <c r="D118" s="30">
        <v>0</v>
      </c>
      <c r="E118" s="2">
        <v>0</v>
      </c>
    </row>
    <row r="119" spans="1:7" x14ac:dyDescent="0.3">
      <c r="A119" t="s">
        <v>64</v>
      </c>
      <c r="B119" s="2">
        <v>0</v>
      </c>
      <c r="C119" s="2">
        <v>0</v>
      </c>
      <c r="D119" s="31">
        <f>SUM(D107)+D109+D111+D113+D115+D117</f>
        <v>858500</v>
      </c>
      <c r="E119" s="27">
        <f>SUM(E107)+E109+E111+E113+E115+E117</f>
        <v>668648</v>
      </c>
    </row>
    <row r="120" spans="1:7" x14ac:dyDescent="0.3">
      <c r="A120" t="s">
        <v>65</v>
      </c>
      <c r="B120" s="2">
        <v>0</v>
      </c>
      <c r="C120" s="2">
        <v>0</v>
      </c>
      <c r="D120" s="30">
        <v>0</v>
      </c>
      <c r="E120" s="2">
        <v>0</v>
      </c>
    </row>
    <row r="121" spans="1:7" x14ac:dyDescent="0.3">
      <c r="B121" s="2"/>
      <c r="C121" s="2"/>
      <c r="D121" s="93"/>
      <c r="E121" s="2"/>
    </row>
    <row r="122" spans="1:7" x14ac:dyDescent="0.3">
      <c r="B122" s="2"/>
      <c r="C122" s="2"/>
      <c r="D122" s="2"/>
      <c r="E122" s="2"/>
    </row>
  </sheetData>
  <pageMargins left="0.7" right="0.7" top="0.75" bottom="0.75" header="0.3" footer="0.3"/>
  <pageSetup scale="5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F380-4470-4CE8-AAA8-34AF8F81447E}">
  <sheetPr>
    <tabColor rgb="FFFFFF00"/>
  </sheetPr>
  <dimension ref="A1:G65"/>
  <sheetViews>
    <sheetView topLeftCell="A16" workbookViewId="0">
      <selection activeCell="C48" sqref="C48"/>
    </sheetView>
  </sheetViews>
  <sheetFormatPr baseColWidth="10" defaultRowHeight="14.4" x14ac:dyDescent="0.3"/>
  <cols>
    <col min="1" max="1" width="80" bestFit="1" customWidth="1"/>
    <col min="2" max="2" width="20.33203125" customWidth="1"/>
    <col min="3" max="3" width="19.5546875" customWidth="1"/>
    <col min="4" max="4" width="23.5546875" customWidth="1"/>
    <col min="5" max="5" width="14" bestFit="1" customWidth="1"/>
  </cols>
  <sheetData>
    <row r="1" spans="1:5" x14ac:dyDescent="0.3">
      <c r="A1" t="s">
        <v>28</v>
      </c>
    </row>
    <row r="2" spans="1:5" x14ac:dyDescent="0.3">
      <c r="B2" s="1" t="s">
        <v>420</v>
      </c>
      <c r="C2" s="1" t="s">
        <v>428</v>
      </c>
      <c r="D2" s="28" t="s">
        <v>418</v>
      </c>
      <c r="E2" s="1" t="s">
        <v>248</v>
      </c>
    </row>
    <row r="3" spans="1:5" x14ac:dyDescent="0.3">
      <c r="A3" s="1" t="s">
        <v>0</v>
      </c>
      <c r="D3" s="29"/>
    </row>
    <row r="4" spans="1:5" x14ac:dyDescent="0.3">
      <c r="A4" t="s">
        <v>1</v>
      </c>
      <c r="B4" s="101">
        <f t="shared" ref="B4:D4" si="0">SUM(B5:B15)</f>
        <v>0</v>
      </c>
      <c r="C4" s="101">
        <f t="shared" si="0"/>
        <v>0</v>
      </c>
      <c r="D4" s="102">
        <f t="shared" si="0"/>
        <v>0</v>
      </c>
      <c r="E4" s="101">
        <f>SUM(E5:E15)</f>
        <v>135000</v>
      </c>
    </row>
    <row r="5" spans="1:5" x14ac:dyDescent="0.3">
      <c r="A5" t="s">
        <v>155</v>
      </c>
      <c r="B5" s="2">
        <v>0</v>
      </c>
      <c r="C5" s="2">
        <v>0</v>
      </c>
      <c r="D5" s="30">
        <v>0</v>
      </c>
      <c r="E5" s="2">
        <v>0</v>
      </c>
    </row>
    <row r="6" spans="1:5" x14ac:dyDescent="0.3">
      <c r="A6" t="s">
        <v>157</v>
      </c>
      <c r="B6" s="2">
        <v>0</v>
      </c>
      <c r="C6" s="2">
        <v>0</v>
      </c>
      <c r="D6" s="30">
        <v>0</v>
      </c>
      <c r="E6" s="2">
        <v>0</v>
      </c>
    </row>
    <row r="7" spans="1:5" x14ac:dyDescent="0.3">
      <c r="A7" t="s">
        <v>166</v>
      </c>
      <c r="B7" s="2">
        <v>0</v>
      </c>
      <c r="C7" s="2">
        <v>0</v>
      </c>
      <c r="D7" s="30">
        <v>0</v>
      </c>
      <c r="E7" s="2">
        <v>0</v>
      </c>
    </row>
    <row r="8" spans="1:5" x14ac:dyDescent="0.3">
      <c r="A8" t="s">
        <v>168</v>
      </c>
      <c r="B8" s="2">
        <v>0</v>
      </c>
      <c r="C8" s="2">
        <v>0</v>
      </c>
      <c r="D8" s="30">
        <v>0</v>
      </c>
      <c r="E8" s="2">
        <v>135000</v>
      </c>
    </row>
    <row r="9" spans="1:5" x14ac:dyDescent="0.3">
      <c r="A9" t="s">
        <v>203</v>
      </c>
      <c r="B9" s="2">
        <v>0</v>
      </c>
      <c r="C9" s="2">
        <v>0</v>
      </c>
      <c r="D9" s="30">
        <v>0</v>
      </c>
      <c r="E9" s="2">
        <v>0</v>
      </c>
    </row>
    <row r="10" spans="1:5" x14ac:dyDescent="0.3">
      <c r="A10" t="s">
        <v>172</v>
      </c>
      <c r="B10" s="2">
        <v>0</v>
      </c>
      <c r="C10" s="2">
        <v>0</v>
      </c>
      <c r="D10" s="30">
        <v>0</v>
      </c>
      <c r="E10" s="2">
        <v>0</v>
      </c>
    </row>
    <row r="11" spans="1:5" x14ac:dyDescent="0.3">
      <c r="A11" t="s">
        <v>173</v>
      </c>
      <c r="B11" s="2">
        <v>0</v>
      </c>
      <c r="C11" s="2">
        <v>0</v>
      </c>
      <c r="D11" s="30">
        <v>0</v>
      </c>
      <c r="E11" s="2">
        <v>0</v>
      </c>
    </row>
    <row r="12" spans="1:5" x14ac:dyDescent="0.3">
      <c r="A12" t="s">
        <v>176</v>
      </c>
      <c r="B12" s="2">
        <v>0</v>
      </c>
      <c r="C12" s="2">
        <v>0</v>
      </c>
      <c r="D12" s="30">
        <v>0</v>
      </c>
      <c r="E12" s="2">
        <v>0</v>
      </c>
    </row>
    <row r="13" spans="1:5" x14ac:dyDescent="0.3">
      <c r="A13" t="s">
        <v>177</v>
      </c>
      <c r="B13" s="2">
        <v>0</v>
      </c>
      <c r="C13" s="2">
        <v>0</v>
      </c>
      <c r="D13" s="30">
        <v>0</v>
      </c>
      <c r="E13" s="2">
        <v>0</v>
      </c>
    </row>
    <row r="14" spans="1:5" x14ac:dyDescent="0.3">
      <c r="A14" t="s">
        <v>204</v>
      </c>
      <c r="B14" s="2">
        <v>0</v>
      </c>
      <c r="C14" s="2">
        <v>0</v>
      </c>
      <c r="D14" s="30">
        <v>0</v>
      </c>
      <c r="E14" s="2">
        <v>0</v>
      </c>
    </row>
    <row r="15" spans="1:5" x14ac:dyDescent="0.3">
      <c r="A15" t="s">
        <v>184</v>
      </c>
      <c r="B15" s="2">
        <v>0</v>
      </c>
      <c r="C15" s="2">
        <v>0</v>
      </c>
      <c r="D15" s="30">
        <v>0</v>
      </c>
      <c r="E15" s="2">
        <v>0</v>
      </c>
    </row>
    <row r="16" spans="1:5" x14ac:dyDescent="0.3">
      <c r="A16" t="s">
        <v>2</v>
      </c>
      <c r="B16" s="2">
        <v>0</v>
      </c>
      <c r="C16" s="2">
        <v>0</v>
      </c>
      <c r="D16" s="30">
        <v>0</v>
      </c>
      <c r="E16" s="2">
        <v>0</v>
      </c>
    </row>
    <row r="17" spans="1:7" x14ac:dyDescent="0.3">
      <c r="A17" t="s">
        <v>3</v>
      </c>
      <c r="B17" s="101">
        <f t="shared" ref="B17:D17" si="1">SUM(B18)</f>
        <v>0</v>
      </c>
      <c r="C17" s="101">
        <f t="shared" si="1"/>
        <v>0</v>
      </c>
      <c r="D17" s="102">
        <f t="shared" si="1"/>
        <v>15000</v>
      </c>
      <c r="E17" s="101">
        <f>SUM(E18)</f>
        <v>14896</v>
      </c>
      <c r="G17" t="s">
        <v>434</v>
      </c>
    </row>
    <row r="18" spans="1:7" x14ac:dyDescent="0.3">
      <c r="A18" t="s">
        <v>205</v>
      </c>
      <c r="B18" s="2">
        <v>0</v>
      </c>
      <c r="C18" s="2">
        <v>0</v>
      </c>
      <c r="D18" s="30">
        <v>15000</v>
      </c>
      <c r="E18" s="2">
        <v>14896</v>
      </c>
    </row>
    <row r="19" spans="1:7" x14ac:dyDescent="0.3">
      <c r="A19" t="s">
        <v>4</v>
      </c>
      <c r="B19" s="2">
        <v>0</v>
      </c>
      <c r="C19" s="2">
        <v>0</v>
      </c>
      <c r="D19" s="30">
        <v>0</v>
      </c>
      <c r="E19" s="2">
        <v>0</v>
      </c>
    </row>
    <row r="20" spans="1:7" x14ac:dyDescent="0.3">
      <c r="A20" t="s">
        <v>5</v>
      </c>
      <c r="B20" s="2">
        <v>0</v>
      </c>
      <c r="C20" s="2">
        <v>0</v>
      </c>
      <c r="D20" s="30">
        <v>0</v>
      </c>
      <c r="E20" s="2">
        <v>0</v>
      </c>
    </row>
    <row r="21" spans="1:7" x14ac:dyDescent="0.3">
      <c r="A21" t="s">
        <v>195</v>
      </c>
      <c r="B21" s="2">
        <v>0</v>
      </c>
      <c r="C21" s="2">
        <v>0</v>
      </c>
      <c r="D21" s="30">
        <v>0</v>
      </c>
      <c r="E21" s="2">
        <v>0</v>
      </c>
    </row>
    <row r="22" spans="1:7" x14ac:dyDescent="0.3">
      <c r="A22" t="s">
        <v>6</v>
      </c>
      <c r="B22" s="2">
        <v>0</v>
      </c>
      <c r="C22" s="2">
        <v>0</v>
      </c>
      <c r="D22" s="30">
        <v>0</v>
      </c>
      <c r="E22" s="2">
        <v>0</v>
      </c>
    </row>
    <row r="23" spans="1:7" x14ac:dyDescent="0.3">
      <c r="A23" t="s">
        <v>7</v>
      </c>
      <c r="B23" s="101">
        <f t="shared" ref="B23:D23" si="2">SUM(B24)</f>
        <v>0</v>
      </c>
      <c r="C23" s="101">
        <f t="shared" si="2"/>
        <v>0</v>
      </c>
      <c r="D23" s="102">
        <f t="shared" si="2"/>
        <v>0</v>
      </c>
      <c r="E23" s="101">
        <f>SUM(E24)</f>
        <v>27000</v>
      </c>
    </row>
    <row r="24" spans="1:7" x14ac:dyDescent="0.3">
      <c r="A24" t="s">
        <v>206</v>
      </c>
      <c r="B24" s="2">
        <v>0</v>
      </c>
      <c r="C24" s="2">
        <v>0</v>
      </c>
      <c r="D24" s="30">
        <v>0</v>
      </c>
      <c r="E24" s="2">
        <v>27000</v>
      </c>
    </row>
    <row r="25" spans="1:7" x14ac:dyDescent="0.3">
      <c r="A25" t="s">
        <v>8</v>
      </c>
      <c r="B25" s="2">
        <v>0</v>
      </c>
      <c r="C25" s="2">
        <v>0</v>
      </c>
      <c r="D25" s="30">
        <v>0</v>
      </c>
      <c r="E25" s="2">
        <v>0</v>
      </c>
    </row>
    <row r="26" spans="1:7" x14ac:dyDescent="0.3">
      <c r="A26" t="s">
        <v>122</v>
      </c>
      <c r="B26" s="2">
        <v>0</v>
      </c>
      <c r="C26" s="2">
        <v>0</v>
      </c>
      <c r="D26" s="30">
        <v>0</v>
      </c>
      <c r="E26" s="2">
        <v>0</v>
      </c>
    </row>
    <row r="27" spans="1:7" x14ac:dyDescent="0.3">
      <c r="A27" t="s">
        <v>125</v>
      </c>
      <c r="B27" s="2">
        <v>0</v>
      </c>
      <c r="C27" s="2">
        <v>0</v>
      </c>
      <c r="D27" s="30">
        <v>0</v>
      </c>
      <c r="E27" s="2">
        <v>0</v>
      </c>
    </row>
    <row r="28" spans="1:7" x14ac:dyDescent="0.3">
      <c r="A28" t="s">
        <v>126</v>
      </c>
      <c r="B28" s="2">
        <v>0</v>
      </c>
      <c r="C28" s="2">
        <v>0</v>
      </c>
      <c r="D28" s="30">
        <v>0</v>
      </c>
      <c r="E28" s="2">
        <v>0</v>
      </c>
    </row>
    <row r="29" spans="1:7" x14ac:dyDescent="0.3">
      <c r="A29" t="s">
        <v>127</v>
      </c>
      <c r="B29" s="2">
        <v>0</v>
      </c>
      <c r="C29" s="2">
        <v>0</v>
      </c>
      <c r="D29" s="30">
        <v>0</v>
      </c>
      <c r="E29" s="2">
        <v>0</v>
      </c>
    </row>
    <row r="30" spans="1:7" x14ac:dyDescent="0.3">
      <c r="A30" t="s">
        <v>121</v>
      </c>
      <c r="B30" s="2">
        <v>0</v>
      </c>
      <c r="C30" s="2">
        <v>0</v>
      </c>
      <c r="D30" s="30">
        <v>0</v>
      </c>
      <c r="E30" s="2">
        <v>0</v>
      </c>
    </row>
    <row r="31" spans="1:7" x14ac:dyDescent="0.3">
      <c r="A31" t="s">
        <v>129</v>
      </c>
      <c r="B31" s="2"/>
      <c r="C31" s="2"/>
      <c r="D31" s="30"/>
      <c r="E31" s="2"/>
    </row>
    <row r="32" spans="1:7" x14ac:dyDescent="0.3">
      <c r="A32" t="s">
        <v>130</v>
      </c>
      <c r="B32" s="2">
        <v>0</v>
      </c>
      <c r="C32" s="2">
        <v>0</v>
      </c>
      <c r="D32" s="30">
        <v>0</v>
      </c>
      <c r="E32" s="2">
        <v>0</v>
      </c>
    </row>
    <row r="33" spans="1:5" x14ac:dyDescent="0.3">
      <c r="A33" t="s">
        <v>131</v>
      </c>
      <c r="B33" s="2">
        <v>0</v>
      </c>
      <c r="C33" s="2">
        <v>0</v>
      </c>
      <c r="D33" s="30">
        <v>0</v>
      </c>
      <c r="E33" s="2">
        <v>0</v>
      </c>
    </row>
    <row r="34" spans="1:5" x14ac:dyDescent="0.3">
      <c r="A34" t="s">
        <v>9</v>
      </c>
      <c r="B34" s="101">
        <f t="shared" ref="B34:D34" si="3">SUM(B35)</f>
        <v>0</v>
      </c>
      <c r="C34" s="101">
        <f t="shared" si="3"/>
        <v>0</v>
      </c>
      <c r="D34" s="102">
        <f t="shared" si="3"/>
        <v>0</v>
      </c>
      <c r="E34" s="101">
        <f>SUM(E35)</f>
        <v>10000</v>
      </c>
    </row>
    <row r="35" spans="1:5" x14ac:dyDescent="0.3">
      <c r="A35" t="s">
        <v>138</v>
      </c>
      <c r="B35" s="2">
        <v>0</v>
      </c>
      <c r="C35" s="2">
        <v>0</v>
      </c>
      <c r="D35" s="30">
        <v>0</v>
      </c>
      <c r="E35" s="2">
        <v>10000</v>
      </c>
    </row>
    <row r="36" spans="1:5" x14ac:dyDescent="0.3">
      <c r="A36" t="s">
        <v>207</v>
      </c>
      <c r="B36" s="2">
        <v>0</v>
      </c>
      <c r="C36" s="2">
        <v>0</v>
      </c>
      <c r="D36" s="30">
        <v>0</v>
      </c>
      <c r="E36" s="2">
        <v>0</v>
      </c>
    </row>
    <row r="37" spans="1:5" x14ac:dyDescent="0.3">
      <c r="A37" t="s">
        <v>10</v>
      </c>
      <c r="B37" s="2">
        <v>0</v>
      </c>
      <c r="C37" s="2">
        <v>0</v>
      </c>
      <c r="D37" s="30">
        <v>0</v>
      </c>
      <c r="E37" s="2">
        <v>0</v>
      </c>
    </row>
    <row r="38" spans="1:5" x14ac:dyDescent="0.3">
      <c r="A38" t="s">
        <v>208</v>
      </c>
      <c r="B38" s="2">
        <v>0</v>
      </c>
      <c r="C38" s="2">
        <v>0</v>
      </c>
      <c r="D38" s="30">
        <v>0</v>
      </c>
      <c r="E38" s="2">
        <v>0</v>
      </c>
    </row>
    <row r="39" spans="1:5" x14ac:dyDescent="0.3">
      <c r="A39" t="s">
        <v>11</v>
      </c>
      <c r="B39" s="2">
        <v>0</v>
      </c>
      <c r="C39" s="2">
        <v>0</v>
      </c>
      <c r="D39" s="30">
        <v>0</v>
      </c>
      <c r="E39" s="2">
        <v>0</v>
      </c>
    </row>
    <row r="40" spans="1:5" x14ac:dyDescent="0.3">
      <c r="A40" t="s">
        <v>12</v>
      </c>
      <c r="B40" s="2">
        <v>0</v>
      </c>
      <c r="C40" s="2">
        <v>0</v>
      </c>
      <c r="D40" s="30">
        <v>0</v>
      </c>
      <c r="E40" s="2">
        <v>0</v>
      </c>
    </row>
    <row r="41" spans="1:5" x14ac:dyDescent="0.3">
      <c r="A41" t="s">
        <v>13</v>
      </c>
      <c r="B41" s="2">
        <v>0</v>
      </c>
      <c r="C41" s="2">
        <v>0</v>
      </c>
      <c r="D41" s="30">
        <v>0</v>
      </c>
      <c r="E41" s="2">
        <v>0</v>
      </c>
    </row>
    <row r="42" spans="1:5" x14ac:dyDescent="0.3">
      <c r="A42" t="s">
        <v>209</v>
      </c>
      <c r="B42" s="2">
        <v>0</v>
      </c>
      <c r="C42" s="2">
        <v>0</v>
      </c>
      <c r="D42" s="30">
        <v>0</v>
      </c>
      <c r="E42" s="2">
        <v>0</v>
      </c>
    </row>
    <row r="43" spans="1:5" x14ac:dyDescent="0.3">
      <c r="A43" t="s">
        <v>14</v>
      </c>
      <c r="B43" s="2">
        <v>0</v>
      </c>
      <c r="C43" s="2">
        <v>0</v>
      </c>
      <c r="D43" s="30">
        <v>0</v>
      </c>
      <c r="E43" s="2">
        <v>0</v>
      </c>
    </row>
    <row r="44" spans="1:5" x14ac:dyDescent="0.3">
      <c r="A44" t="s">
        <v>15</v>
      </c>
      <c r="B44" s="2">
        <v>0</v>
      </c>
      <c r="C44" s="2">
        <v>0</v>
      </c>
      <c r="D44" s="30">
        <v>0</v>
      </c>
      <c r="E44" s="2">
        <v>0</v>
      </c>
    </row>
    <row r="45" spans="1:5" x14ac:dyDescent="0.3">
      <c r="A45" t="s">
        <v>16</v>
      </c>
      <c r="B45" s="2">
        <v>0</v>
      </c>
      <c r="C45" s="2">
        <v>0</v>
      </c>
      <c r="D45" s="30">
        <v>0</v>
      </c>
      <c r="E45" s="2">
        <v>0</v>
      </c>
    </row>
    <row r="46" spans="1:5" x14ac:dyDescent="0.3">
      <c r="A46" t="s">
        <v>17</v>
      </c>
      <c r="B46" s="2">
        <v>0</v>
      </c>
      <c r="C46" s="2">
        <v>0</v>
      </c>
      <c r="D46" s="30">
        <v>0</v>
      </c>
      <c r="E46" s="2">
        <v>0</v>
      </c>
    </row>
    <row r="47" spans="1:5" x14ac:dyDescent="0.3">
      <c r="A47" t="s">
        <v>18</v>
      </c>
      <c r="B47" s="2">
        <v>0</v>
      </c>
      <c r="C47" s="2">
        <v>0</v>
      </c>
      <c r="D47" s="30">
        <v>0</v>
      </c>
      <c r="E47" s="2">
        <v>0</v>
      </c>
    </row>
    <row r="48" spans="1:5" x14ac:dyDescent="0.3">
      <c r="A48" t="s">
        <v>19</v>
      </c>
      <c r="B48" s="2">
        <v>0</v>
      </c>
      <c r="C48" s="2">
        <v>0</v>
      </c>
      <c r="D48" s="30">
        <v>0</v>
      </c>
      <c r="E48" s="2">
        <v>0</v>
      </c>
    </row>
    <row r="49" spans="1:5" x14ac:dyDescent="0.3">
      <c r="A49" t="s">
        <v>20</v>
      </c>
      <c r="B49" s="101">
        <f t="shared" ref="B49:C49" si="4">SUM(B50)</f>
        <v>0</v>
      </c>
      <c r="C49" s="101">
        <f t="shared" si="4"/>
        <v>0</v>
      </c>
      <c r="D49" s="102">
        <f>SUM(D50)</f>
        <v>15000</v>
      </c>
      <c r="E49" s="101">
        <f>SUM(E50)</f>
        <v>112896</v>
      </c>
    </row>
    <row r="50" spans="1:5" x14ac:dyDescent="0.3">
      <c r="A50" t="s">
        <v>210</v>
      </c>
      <c r="B50" s="2">
        <v>0</v>
      </c>
      <c r="C50" s="2">
        <v>0</v>
      </c>
      <c r="D50" s="30">
        <v>15000</v>
      </c>
      <c r="E50" s="2">
        <v>112896</v>
      </c>
    </row>
    <row r="51" spans="1:5" x14ac:dyDescent="0.3">
      <c r="A51" t="s">
        <v>21</v>
      </c>
      <c r="B51" s="2">
        <v>0</v>
      </c>
      <c r="C51" s="2">
        <v>0</v>
      </c>
      <c r="D51" s="30">
        <v>0</v>
      </c>
      <c r="E51" s="2">
        <v>0</v>
      </c>
    </row>
    <row r="52" spans="1:5" x14ac:dyDescent="0.3">
      <c r="A52" t="s">
        <v>198</v>
      </c>
      <c r="B52" s="2">
        <v>0</v>
      </c>
      <c r="C52" s="2">
        <v>0</v>
      </c>
      <c r="D52" s="30">
        <v>0</v>
      </c>
      <c r="E52" s="2">
        <v>0</v>
      </c>
    </row>
    <row r="53" spans="1:5" x14ac:dyDescent="0.3">
      <c r="A53" t="s">
        <v>22</v>
      </c>
      <c r="B53" s="2">
        <v>0</v>
      </c>
      <c r="C53" s="2">
        <v>0</v>
      </c>
      <c r="D53" s="30">
        <v>0</v>
      </c>
      <c r="E53" s="2">
        <v>0</v>
      </c>
    </row>
    <row r="54" spans="1:5" x14ac:dyDescent="0.3">
      <c r="A54" t="s">
        <v>199</v>
      </c>
      <c r="B54" s="2">
        <v>0</v>
      </c>
      <c r="C54" s="2">
        <v>0</v>
      </c>
      <c r="D54" s="30">
        <v>0</v>
      </c>
      <c r="E54" s="2">
        <v>0</v>
      </c>
    </row>
    <row r="55" spans="1:5" x14ac:dyDescent="0.3">
      <c r="A55" t="s">
        <v>23</v>
      </c>
      <c r="B55" s="2">
        <v>0</v>
      </c>
      <c r="C55" s="2">
        <v>0</v>
      </c>
      <c r="D55" s="30">
        <v>0</v>
      </c>
      <c r="E55" s="2">
        <v>0</v>
      </c>
    </row>
    <row r="56" spans="1:5" x14ac:dyDescent="0.3">
      <c r="A56" t="s">
        <v>200</v>
      </c>
      <c r="B56" s="2">
        <v>0</v>
      </c>
      <c r="C56" s="2">
        <v>0</v>
      </c>
      <c r="D56" s="30">
        <v>0</v>
      </c>
      <c r="E56" s="2">
        <v>0</v>
      </c>
    </row>
    <row r="57" spans="1:5" x14ac:dyDescent="0.3">
      <c r="A57" t="s">
        <v>24</v>
      </c>
      <c r="B57" s="2">
        <v>0</v>
      </c>
      <c r="C57" s="2">
        <v>0</v>
      </c>
      <c r="D57" s="30">
        <v>0</v>
      </c>
      <c r="E57" s="2">
        <v>0</v>
      </c>
    </row>
    <row r="58" spans="1:5" x14ac:dyDescent="0.3">
      <c r="A58" t="s">
        <v>201</v>
      </c>
      <c r="B58" s="2">
        <v>0</v>
      </c>
      <c r="C58" s="2">
        <v>0</v>
      </c>
      <c r="D58" s="30">
        <v>0</v>
      </c>
      <c r="E58" s="2">
        <v>0</v>
      </c>
    </row>
    <row r="59" spans="1:5" x14ac:dyDescent="0.3">
      <c r="A59" t="s">
        <v>25</v>
      </c>
      <c r="B59" s="2">
        <v>0</v>
      </c>
      <c r="C59" s="2">
        <v>0</v>
      </c>
      <c r="D59" s="30">
        <v>0</v>
      </c>
      <c r="E59" s="2">
        <v>0</v>
      </c>
    </row>
    <row r="60" spans="1:5" x14ac:dyDescent="0.3">
      <c r="A60" t="s">
        <v>202</v>
      </c>
      <c r="B60" s="2">
        <v>0</v>
      </c>
      <c r="C60" s="2">
        <v>0</v>
      </c>
      <c r="D60" s="30">
        <v>0</v>
      </c>
      <c r="E60" s="2">
        <v>0</v>
      </c>
    </row>
    <row r="61" spans="1:5" x14ac:dyDescent="0.3">
      <c r="A61" t="s">
        <v>26</v>
      </c>
      <c r="B61" s="2">
        <v>0</v>
      </c>
      <c r="C61" s="2">
        <v>0</v>
      </c>
      <c r="D61" s="30">
        <v>0</v>
      </c>
      <c r="E61" s="2">
        <v>0</v>
      </c>
    </row>
    <row r="62" spans="1:5" x14ac:dyDescent="0.3">
      <c r="A62" t="s">
        <v>27</v>
      </c>
      <c r="B62" s="2">
        <v>0</v>
      </c>
      <c r="C62" s="2">
        <v>0</v>
      </c>
      <c r="D62" s="30">
        <v>0</v>
      </c>
      <c r="E62" s="2">
        <v>0</v>
      </c>
    </row>
    <row r="63" spans="1:5" x14ac:dyDescent="0.3">
      <c r="A63" t="s">
        <v>211</v>
      </c>
      <c r="B63" s="2">
        <v>0</v>
      </c>
      <c r="C63" s="2">
        <v>0</v>
      </c>
      <c r="D63" s="30">
        <v>0</v>
      </c>
      <c r="E63" s="2">
        <v>0</v>
      </c>
    </row>
    <row r="64" spans="1:5" x14ac:dyDescent="0.3">
      <c r="B64" s="2"/>
      <c r="C64" s="2"/>
      <c r="D64" s="30"/>
      <c r="E64" s="2"/>
    </row>
    <row r="65" spans="2:5" x14ac:dyDescent="0.3">
      <c r="B65" s="2"/>
      <c r="C65" s="2"/>
      <c r="D65" s="2"/>
      <c r="E65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36EB-47E3-4EA9-BC94-E3CDB0357926}">
  <dimension ref="A1:C93"/>
  <sheetViews>
    <sheetView workbookViewId="0">
      <selection activeCell="C2" sqref="C2"/>
    </sheetView>
  </sheetViews>
  <sheetFormatPr baseColWidth="10" defaultRowHeight="14.4" x14ac:dyDescent="0.3"/>
  <cols>
    <col min="1" max="1" width="71.109375" bestFit="1" customWidth="1"/>
    <col min="2" max="3" width="14" bestFit="1" customWidth="1"/>
  </cols>
  <sheetData>
    <row r="1" spans="1:3" x14ac:dyDescent="0.3">
      <c r="A1" s="1" t="s">
        <v>66</v>
      </c>
      <c r="B1" s="1" t="s">
        <v>420</v>
      </c>
      <c r="C1" s="1" t="s">
        <v>248</v>
      </c>
    </row>
    <row r="2" spans="1:3" x14ac:dyDescent="0.3">
      <c r="A2" t="s">
        <v>67</v>
      </c>
    </row>
    <row r="3" spans="1:3" x14ac:dyDescent="0.3">
      <c r="A3" t="s">
        <v>68</v>
      </c>
      <c r="B3">
        <v>0</v>
      </c>
      <c r="C3">
        <v>0</v>
      </c>
    </row>
    <row r="4" spans="1:3" x14ac:dyDescent="0.3">
      <c r="A4" t="s">
        <v>69</v>
      </c>
      <c r="B4">
        <v>0</v>
      </c>
      <c r="C4">
        <v>0</v>
      </c>
    </row>
    <row r="5" spans="1:3" x14ac:dyDescent="0.3">
      <c r="A5" t="s">
        <v>70</v>
      </c>
      <c r="B5">
        <v>0</v>
      </c>
      <c r="C5">
        <v>0</v>
      </c>
    </row>
    <row r="6" spans="1:3" x14ac:dyDescent="0.3">
      <c r="A6" t="s">
        <v>212</v>
      </c>
      <c r="B6">
        <v>0</v>
      </c>
      <c r="C6">
        <v>0</v>
      </c>
    </row>
    <row r="7" spans="1:3" x14ac:dyDescent="0.3">
      <c r="A7" t="s">
        <v>71</v>
      </c>
      <c r="B7">
        <v>0</v>
      </c>
      <c r="C7">
        <v>0</v>
      </c>
    </row>
    <row r="8" spans="1:3" x14ac:dyDescent="0.3">
      <c r="A8" t="s">
        <v>213</v>
      </c>
      <c r="C8">
        <v>0</v>
      </c>
    </row>
    <row r="9" spans="1:3" x14ac:dyDescent="0.3">
      <c r="A9" t="s">
        <v>72</v>
      </c>
      <c r="B9">
        <v>0</v>
      </c>
      <c r="C9">
        <v>0</v>
      </c>
    </row>
    <row r="10" spans="1:3" x14ac:dyDescent="0.3">
      <c r="A10" t="s">
        <v>73</v>
      </c>
      <c r="B10">
        <v>0</v>
      </c>
      <c r="C10">
        <v>0</v>
      </c>
    </row>
    <row r="11" spans="1:3" x14ac:dyDescent="0.3">
      <c r="A11" t="s">
        <v>214</v>
      </c>
      <c r="B11">
        <v>0</v>
      </c>
      <c r="C11">
        <v>0</v>
      </c>
    </row>
    <row r="12" spans="1:3" x14ac:dyDescent="0.3">
      <c r="A12" t="s">
        <v>215</v>
      </c>
      <c r="B12">
        <v>0</v>
      </c>
      <c r="C12">
        <v>0</v>
      </c>
    </row>
    <row r="13" spans="1:3" x14ac:dyDescent="0.3">
      <c r="A13" t="s">
        <v>74</v>
      </c>
      <c r="B13">
        <v>0</v>
      </c>
      <c r="C13">
        <v>0</v>
      </c>
    </row>
    <row r="14" spans="1:3" x14ac:dyDescent="0.3">
      <c r="A14" t="s">
        <v>75</v>
      </c>
      <c r="B14">
        <v>0</v>
      </c>
      <c r="C14">
        <v>0</v>
      </c>
    </row>
    <row r="15" spans="1:3" x14ac:dyDescent="0.3">
      <c r="A15" t="s">
        <v>76</v>
      </c>
      <c r="B15">
        <v>0</v>
      </c>
      <c r="C15">
        <v>0</v>
      </c>
    </row>
    <row r="16" spans="1:3" x14ac:dyDescent="0.3">
      <c r="A16" t="s">
        <v>77</v>
      </c>
      <c r="B16">
        <v>0</v>
      </c>
      <c r="C16">
        <v>0</v>
      </c>
    </row>
    <row r="17" spans="1:3" x14ac:dyDescent="0.3">
      <c r="A17" t="s">
        <v>216</v>
      </c>
      <c r="B17">
        <v>0</v>
      </c>
      <c r="C17">
        <v>0</v>
      </c>
    </row>
    <row r="18" spans="1:3" x14ac:dyDescent="0.3">
      <c r="A18" t="s">
        <v>78</v>
      </c>
      <c r="B18">
        <v>0</v>
      </c>
      <c r="C18">
        <v>0</v>
      </c>
    </row>
    <row r="19" spans="1:3" x14ac:dyDescent="0.3">
      <c r="A19" t="s">
        <v>79</v>
      </c>
      <c r="B19">
        <v>0</v>
      </c>
      <c r="C19">
        <v>0</v>
      </c>
    </row>
    <row r="20" spans="1:3" x14ac:dyDescent="0.3">
      <c r="A20" t="s">
        <v>217</v>
      </c>
      <c r="B20">
        <v>0</v>
      </c>
      <c r="C20">
        <v>0</v>
      </c>
    </row>
    <row r="21" spans="1:3" x14ac:dyDescent="0.3">
      <c r="A21" t="s">
        <v>218</v>
      </c>
      <c r="B21">
        <v>0</v>
      </c>
      <c r="C21">
        <v>0</v>
      </c>
    </row>
    <row r="22" spans="1:3" x14ac:dyDescent="0.3">
      <c r="A22" t="s">
        <v>80</v>
      </c>
      <c r="B22">
        <v>0</v>
      </c>
      <c r="C22">
        <v>0</v>
      </c>
    </row>
    <row r="23" spans="1:3" x14ac:dyDescent="0.3">
      <c r="A23" t="s">
        <v>73</v>
      </c>
      <c r="B23">
        <v>0</v>
      </c>
      <c r="C23">
        <v>0</v>
      </c>
    </row>
    <row r="24" spans="1:3" x14ac:dyDescent="0.3">
      <c r="A24" t="s">
        <v>74</v>
      </c>
      <c r="B24">
        <v>0</v>
      </c>
      <c r="C24">
        <v>0</v>
      </c>
    </row>
    <row r="25" spans="1:3" x14ac:dyDescent="0.3">
      <c r="A25" t="s">
        <v>81</v>
      </c>
      <c r="B25">
        <v>0</v>
      </c>
      <c r="C25">
        <v>0</v>
      </c>
    </row>
    <row r="26" spans="1:3" x14ac:dyDescent="0.3">
      <c r="A26" t="s">
        <v>82</v>
      </c>
      <c r="B26">
        <v>0</v>
      </c>
      <c r="C26">
        <v>0</v>
      </c>
    </row>
    <row r="27" spans="1:3" x14ac:dyDescent="0.3">
      <c r="A27" t="s">
        <v>83</v>
      </c>
      <c r="B27">
        <v>0</v>
      </c>
      <c r="C27">
        <v>0</v>
      </c>
    </row>
    <row r="28" spans="1:3" x14ac:dyDescent="0.3">
      <c r="A28" t="s">
        <v>84</v>
      </c>
      <c r="B28">
        <v>0</v>
      </c>
      <c r="C28">
        <v>0</v>
      </c>
    </row>
    <row r="29" spans="1:3" x14ac:dyDescent="0.3">
      <c r="A29" t="s">
        <v>219</v>
      </c>
      <c r="B29">
        <v>0</v>
      </c>
      <c r="C29">
        <v>0</v>
      </c>
    </row>
    <row r="30" spans="1:3" x14ac:dyDescent="0.3">
      <c r="A30" t="s">
        <v>85</v>
      </c>
      <c r="B30">
        <v>0</v>
      </c>
      <c r="C30">
        <v>0</v>
      </c>
    </row>
    <row r="31" spans="1:3" x14ac:dyDescent="0.3">
      <c r="A31" t="s">
        <v>220</v>
      </c>
      <c r="B31">
        <v>0</v>
      </c>
      <c r="C31">
        <v>0</v>
      </c>
    </row>
    <row r="32" spans="1:3" x14ac:dyDescent="0.3">
      <c r="A32" t="s">
        <v>221</v>
      </c>
      <c r="B32">
        <v>0</v>
      </c>
      <c r="C32">
        <v>0</v>
      </c>
    </row>
    <row r="33" spans="1:3" x14ac:dyDescent="0.3">
      <c r="A33" t="s">
        <v>222</v>
      </c>
      <c r="B33">
        <v>0</v>
      </c>
      <c r="C33">
        <v>0</v>
      </c>
    </row>
    <row r="34" spans="1:3" x14ac:dyDescent="0.3">
      <c r="A34" t="s">
        <v>223</v>
      </c>
      <c r="B34">
        <v>0</v>
      </c>
      <c r="C34">
        <v>0</v>
      </c>
    </row>
    <row r="35" spans="1:3" x14ac:dyDescent="0.3">
      <c r="A35" t="s">
        <v>224</v>
      </c>
      <c r="B35">
        <v>0</v>
      </c>
      <c r="C35">
        <v>0</v>
      </c>
    </row>
    <row r="36" spans="1:3" x14ac:dyDescent="0.3">
      <c r="A36" t="s">
        <v>225</v>
      </c>
      <c r="B36">
        <v>0</v>
      </c>
      <c r="C36">
        <v>0</v>
      </c>
    </row>
    <row r="37" spans="1:3" x14ac:dyDescent="0.3">
      <c r="A37" t="s">
        <v>86</v>
      </c>
      <c r="B37">
        <v>0</v>
      </c>
      <c r="C37">
        <v>0</v>
      </c>
    </row>
    <row r="38" spans="1:3" x14ac:dyDescent="0.3">
      <c r="A38" t="s">
        <v>226</v>
      </c>
      <c r="B38">
        <v>0</v>
      </c>
      <c r="C38">
        <v>0</v>
      </c>
    </row>
    <row r="39" spans="1:3" x14ac:dyDescent="0.3">
      <c r="A39" t="s">
        <v>87</v>
      </c>
      <c r="B39">
        <v>0</v>
      </c>
      <c r="C39">
        <v>0</v>
      </c>
    </row>
    <row r="40" spans="1:3" x14ac:dyDescent="0.3">
      <c r="A40" t="s">
        <v>88</v>
      </c>
      <c r="B40">
        <v>0</v>
      </c>
      <c r="C40">
        <v>0</v>
      </c>
    </row>
    <row r="41" spans="1:3" x14ac:dyDescent="0.3">
      <c r="A41" t="s">
        <v>89</v>
      </c>
      <c r="B41">
        <v>0</v>
      </c>
      <c r="C41">
        <v>0</v>
      </c>
    </row>
    <row r="42" spans="1:3" x14ac:dyDescent="0.3">
      <c r="A42" t="s">
        <v>90</v>
      </c>
      <c r="B42">
        <v>0</v>
      </c>
      <c r="C42">
        <v>0</v>
      </c>
    </row>
    <row r="43" spans="1:3" x14ac:dyDescent="0.3">
      <c r="A43" t="s">
        <v>91</v>
      </c>
      <c r="B43">
        <v>0</v>
      </c>
      <c r="C43">
        <v>0</v>
      </c>
    </row>
    <row r="44" spans="1:3" x14ac:dyDescent="0.3">
      <c r="A44" t="s">
        <v>227</v>
      </c>
      <c r="B44">
        <v>0</v>
      </c>
      <c r="C44">
        <v>0</v>
      </c>
    </row>
    <row r="45" spans="1:3" x14ac:dyDescent="0.3">
      <c r="A45" t="s">
        <v>92</v>
      </c>
      <c r="B45">
        <v>0</v>
      </c>
      <c r="C45">
        <v>0</v>
      </c>
    </row>
    <row r="46" spans="1:3" x14ac:dyDescent="0.3">
      <c r="A46" t="s">
        <v>228</v>
      </c>
      <c r="B46">
        <v>0</v>
      </c>
      <c r="C46">
        <v>0</v>
      </c>
    </row>
    <row r="47" spans="1:3" x14ac:dyDescent="0.3">
      <c r="A47" t="s">
        <v>93</v>
      </c>
      <c r="B47">
        <v>0</v>
      </c>
      <c r="C47">
        <v>0</v>
      </c>
    </row>
    <row r="48" spans="1:3" x14ac:dyDescent="0.3">
      <c r="A48" t="s">
        <v>229</v>
      </c>
      <c r="B48">
        <v>0</v>
      </c>
      <c r="C48">
        <v>0</v>
      </c>
    </row>
    <row r="49" spans="1:3" x14ac:dyDescent="0.3">
      <c r="A49" t="s">
        <v>94</v>
      </c>
      <c r="B49">
        <v>0</v>
      </c>
      <c r="C49">
        <v>0</v>
      </c>
    </row>
    <row r="50" spans="1:3" x14ac:dyDescent="0.3">
      <c r="A50" t="s">
        <v>95</v>
      </c>
      <c r="B50">
        <v>0</v>
      </c>
      <c r="C50">
        <v>0</v>
      </c>
    </row>
    <row r="51" spans="1:3" x14ac:dyDescent="0.3">
      <c r="A51" t="s">
        <v>96</v>
      </c>
      <c r="B51">
        <v>0</v>
      </c>
      <c r="C51">
        <v>0</v>
      </c>
    </row>
    <row r="52" spans="1:3" x14ac:dyDescent="0.3">
      <c r="A52" t="s">
        <v>230</v>
      </c>
      <c r="B52">
        <v>0</v>
      </c>
      <c r="C52">
        <v>0</v>
      </c>
    </row>
    <row r="53" spans="1:3" x14ac:dyDescent="0.3">
      <c r="A53" t="s">
        <v>97</v>
      </c>
      <c r="B53">
        <v>0</v>
      </c>
      <c r="C53">
        <v>0</v>
      </c>
    </row>
    <row r="54" spans="1:3" x14ac:dyDescent="0.3">
      <c r="A54" t="s">
        <v>98</v>
      </c>
      <c r="B54">
        <v>0</v>
      </c>
      <c r="C54">
        <v>0</v>
      </c>
    </row>
    <row r="55" spans="1:3" x14ac:dyDescent="0.3">
      <c r="A55" t="s">
        <v>231</v>
      </c>
      <c r="B55">
        <v>0</v>
      </c>
      <c r="C55">
        <v>0</v>
      </c>
    </row>
    <row r="56" spans="1:3" x14ac:dyDescent="0.3">
      <c r="A56" t="s">
        <v>99</v>
      </c>
      <c r="B56">
        <v>0</v>
      </c>
      <c r="C56">
        <v>0</v>
      </c>
    </row>
    <row r="57" spans="1:3" x14ac:dyDescent="0.3">
      <c r="A57" t="s">
        <v>100</v>
      </c>
      <c r="B57">
        <v>0</v>
      </c>
      <c r="C57">
        <v>0</v>
      </c>
    </row>
    <row r="58" spans="1:3" x14ac:dyDescent="0.3">
      <c r="A58" t="s">
        <v>232</v>
      </c>
      <c r="B58">
        <v>0</v>
      </c>
      <c r="C58">
        <v>0</v>
      </c>
    </row>
    <row r="59" spans="1:3" x14ac:dyDescent="0.3">
      <c r="A59" t="s">
        <v>101</v>
      </c>
      <c r="B59">
        <v>0</v>
      </c>
      <c r="C59">
        <v>0</v>
      </c>
    </row>
    <row r="60" spans="1:3" x14ac:dyDescent="0.3">
      <c r="A60" t="s">
        <v>233</v>
      </c>
      <c r="B60">
        <v>0</v>
      </c>
      <c r="C60">
        <v>0</v>
      </c>
    </row>
    <row r="61" spans="1:3" x14ac:dyDescent="0.3">
      <c r="A61" t="s">
        <v>102</v>
      </c>
      <c r="B61">
        <v>0</v>
      </c>
      <c r="C61">
        <v>0</v>
      </c>
    </row>
    <row r="62" spans="1:3" x14ac:dyDescent="0.3">
      <c r="A62" t="s">
        <v>103</v>
      </c>
      <c r="B62">
        <v>0</v>
      </c>
      <c r="C62">
        <v>0</v>
      </c>
    </row>
    <row r="63" spans="1:3" x14ac:dyDescent="0.3">
      <c r="A63" t="s">
        <v>104</v>
      </c>
      <c r="B63">
        <v>0</v>
      </c>
      <c r="C63">
        <v>0</v>
      </c>
    </row>
    <row r="64" spans="1:3" x14ac:dyDescent="0.3">
      <c r="A64" t="s">
        <v>105</v>
      </c>
      <c r="B64">
        <v>0</v>
      </c>
      <c r="C64">
        <v>0</v>
      </c>
    </row>
    <row r="65" spans="1:3" x14ac:dyDescent="0.3">
      <c r="A65" t="s">
        <v>234</v>
      </c>
      <c r="B65">
        <v>0</v>
      </c>
      <c r="C65">
        <v>0</v>
      </c>
    </row>
    <row r="66" spans="1:3" x14ac:dyDescent="0.3">
      <c r="A66" t="s">
        <v>106</v>
      </c>
      <c r="B66">
        <v>0</v>
      </c>
      <c r="C66">
        <v>0</v>
      </c>
    </row>
    <row r="67" spans="1:3" x14ac:dyDescent="0.3">
      <c r="A67" t="s">
        <v>107</v>
      </c>
      <c r="B67">
        <v>0</v>
      </c>
      <c r="C67">
        <v>0</v>
      </c>
    </row>
    <row r="68" spans="1:3" x14ac:dyDescent="0.3">
      <c r="A68" t="s">
        <v>108</v>
      </c>
      <c r="B68">
        <v>0</v>
      </c>
      <c r="C68">
        <v>0</v>
      </c>
    </row>
    <row r="69" spans="1:3" x14ac:dyDescent="0.3">
      <c r="A69" t="s">
        <v>235</v>
      </c>
      <c r="B69">
        <v>0</v>
      </c>
      <c r="C69">
        <v>0</v>
      </c>
    </row>
    <row r="70" spans="1:3" x14ac:dyDescent="0.3">
      <c r="A70" t="s">
        <v>109</v>
      </c>
      <c r="B70">
        <v>0</v>
      </c>
      <c r="C70">
        <v>0</v>
      </c>
    </row>
    <row r="71" spans="1:3" x14ac:dyDescent="0.3">
      <c r="A71" t="s">
        <v>110</v>
      </c>
      <c r="B71">
        <v>0</v>
      </c>
      <c r="C71">
        <v>0</v>
      </c>
    </row>
    <row r="72" spans="1:3" x14ac:dyDescent="0.3">
      <c r="A72" t="s">
        <v>111</v>
      </c>
      <c r="B72">
        <v>0</v>
      </c>
      <c r="C72">
        <v>0</v>
      </c>
    </row>
    <row r="73" spans="1:3" x14ac:dyDescent="0.3">
      <c r="A73" t="s">
        <v>236</v>
      </c>
      <c r="B73">
        <v>0</v>
      </c>
      <c r="C73">
        <v>0</v>
      </c>
    </row>
    <row r="74" spans="1:3" x14ac:dyDescent="0.3">
      <c r="A74" t="s">
        <v>112</v>
      </c>
      <c r="B74">
        <v>0</v>
      </c>
      <c r="C74">
        <v>0</v>
      </c>
    </row>
    <row r="75" spans="1:3" x14ac:dyDescent="0.3">
      <c r="A75" t="s">
        <v>113</v>
      </c>
      <c r="B75">
        <v>0</v>
      </c>
      <c r="C75">
        <v>0</v>
      </c>
    </row>
    <row r="76" spans="1:3" x14ac:dyDescent="0.3">
      <c r="A76" t="s">
        <v>114</v>
      </c>
      <c r="B76">
        <v>0</v>
      </c>
      <c r="C76">
        <v>0</v>
      </c>
    </row>
    <row r="77" spans="1:3" x14ac:dyDescent="0.3">
      <c r="A77" t="s">
        <v>237</v>
      </c>
      <c r="B77">
        <v>0</v>
      </c>
      <c r="C77">
        <v>0</v>
      </c>
    </row>
    <row r="78" spans="1:3" x14ac:dyDescent="0.3">
      <c r="A78" t="s">
        <v>238</v>
      </c>
      <c r="B78">
        <v>0</v>
      </c>
      <c r="C78">
        <v>0</v>
      </c>
    </row>
    <row r="79" spans="1:3" x14ac:dyDescent="0.3">
      <c r="A79" t="s">
        <v>239</v>
      </c>
      <c r="B79">
        <v>0</v>
      </c>
      <c r="C79">
        <v>0</v>
      </c>
    </row>
    <row r="80" spans="1:3" x14ac:dyDescent="0.3">
      <c r="A80" t="s">
        <v>240</v>
      </c>
      <c r="B80">
        <v>0</v>
      </c>
      <c r="C80">
        <v>0</v>
      </c>
    </row>
    <row r="81" spans="1:3" x14ac:dyDescent="0.3">
      <c r="A81" t="s">
        <v>241</v>
      </c>
      <c r="B81">
        <v>0</v>
      </c>
      <c r="C81">
        <v>0</v>
      </c>
    </row>
    <row r="82" spans="1:3" x14ac:dyDescent="0.3">
      <c r="A82" t="s">
        <v>242</v>
      </c>
      <c r="B82">
        <v>0</v>
      </c>
      <c r="C82">
        <v>0</v>
      </c>
    </row>
    <row r="83" spans="1:3" x14ac:dyDescent="0.3">
      <c r="A83" t="s">
        <v>243</v>
      </c>
      <c r="B83">
        <v>0</v>
      </c>
      <c r="C83">
        <v>0</v>
      </c>
    </row>
    <row r="84" spans="1:3" x14ac:dyDescent="0.3">
      <c r="A84" t="s">
        <v>244</v>
      </c>
      <c r="B84">
        <v>0</v>
      </c>
      <c r="C84">
        <v>0</v>
      </c>
    </row>
    <row r="85" spans="1:3" x14ac:dyDescent="0.3">
      <c r="A85" t="s">
        <v>115</v>
      </c>
      <c r="B85">
        <v>0</v>
      </c>
      <c r="C85">
        <v>0</v>
      </c>
    </row>
    <row r="86" spans="1:3" x14ac:dyDescent="0.3">
      <c r="A86" t="s">
        <v>245</v>
      </c>
      <c r="B86">
        <v>0</v>
      </c>
      <c r="C86">
        <v>0</v>
      </c>
    </row>
    <row r="87" spans="1:3" x14ac:dyDescent="0.3">
      <c r="A87" t="s">
        <v>116</v>
      </c>
      <c r="B87">
        <v>0</v>
      </c>
      <c r="C87">
        <v>0</v>
      </c>
    </row>
    <row r="88" spans="1:3" x14ac:dyDescent="0.3">
      <c r="A88" t="s">
        <v>117</v>
      </c>
      <c r="B88">
        <v>0</v>
      </c>
      <c r="C88">
        <v>0</v>
      </c>
    </row>
    <row r="89" spans="1:3" x14ac:dyDescent="0.3">
      <c r="A89" t="s">
        <v>118</v>
      </c>
      <c r="B89">
        <v>0</v>
      </c>
      <c r="C89">
        <v>0</v>
      </c>
    </row>
    <row r="90" spans="1:3" x14ac:dyDescent="0.3">
      <c r="A90" t="s">
        <v>246</v>
      </c>
      <c r="B90">
        <v>0</v>
      </c>
      <c r="C90">
        <v>0</v>
      </c>
    </row>
    <row r="91" spans="1:3" x14ac:dyDescent="0.3">
      <c r="A91" t="s">
        <v>119</v>
      </c>
      <c r="B91">
        <v>0</v>
      </c>
      <c r="C91">
        <v>0</v>
      </c>
    </row>
    <row r="92" spans="1:3" x14ac:dyDescent="0.3">
      <c r="A92" t="s">
        <v>120</v>
      </c>
      <c r="B92">
        <v>0</v>
      </c>
      <c r="C92">
        <v>0</v>
      </c>
    </row>
    <row r="93" spans="1:3" x14ac:dyDescent="0.3">
      <c r="A93" t="s">
        <v>247</v>
      </c>
      <c r="B93">
        <v>0</v>
      </c>
      <c r="C93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0fdd02-1ef6-4ff8-a947-9715cc4d9a9f" xsi:nil="true"/>
    <lcf76f155ced4ddcb4097134ff3c332f xmlns="e6c9e32b-73a4-40df-8e8f-6bea2890830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1A96C48991594C976BD5B86440C481" ma:contentTypeVersion="10" ma:contentTypeDescription="Opprett et nytt dokument." ma:contentTypeScope="" ma:versionID="d63d8ec0f78edd3d54916294466ac916">
  <xsd:schema xmlns:xsd="http://www.w3.org/2001/XMLSchema" xmlns:xs="http://www.w3.org/2001/XMLSchema" xmlns:p="http://schemas.microsoft.com/office/2006/metadata/properties" xmlns:ns2="e6c9e32b-73a4-40df-8e8f-6bea28908306" xmlns:ns3="750fdd02-1ef6-4ff8-a947-9715cc4d9a9f" targetNamespace="http://schemas.microsoft.com/office/2006/metadata/properties" ma:root="true" ma:fieldsID="5c1af8baab7a3b6b214357ead9f0d473" ns2:_="" ns3:_="">
    <xsd:import namespace="e6c9e32b-73a4-40df-8e8f-6bea28908306"/>
    <xsd:import namespace="750fdd02-1ef6-4ff8-a947-9715cc4d9a9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c9e32b-73a4-40df-8e8f-6bea2890830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Bildemerkelapper" ma:readOnly="false" ma:fieldId="{5cf76f15-5ced-4ddc-b409-7134ff3c332f}" ma:taxonomyMulti="true" ma:sspId="7818e642-5ddf-4036-9164-283059ca2b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0fdd02-1ef6-4ff8-a947-9715cc4d9a9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41f0b2a-7b75-4588-9e4f-341a562872a0}" ma:internalName="TaxCatchAll" ma:showField="CatchAllData" ma:web="750fdd02-1ef6-4ff8-a947-9715cc4d9a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D8DDB1-B1AC-4D19-BE79-346C5D932251}">
  <ds:schemaRefs>
    <ds:schemaRef ds:uri="http://schemas.microsoft.com/office/2006/metadata/properties"/>
    <ds:schemaRef ds:uri="http://schemas.microsoft.com/office/infopath/2007/PartnerControls"/>
    <ds:schemaRef ds:uri="750fdd02-1ef6-4ff8-a947-9715cc4d9a9f"/>
    <ds:schemaRef ds:uri="e6c9e32b-73a4-40df-8e8f-6bea28908306"/>
  </ds:schemaRefs>
</ds:datastoreItem>
</file>

<file path=customXml/itemProps2.xml><?xml version="1.0" encoding="utf-8"?>
<ds:datastoreItem xmlns:ds="http://schemas.openxmlformats.org/officeDocument/2006/customXml" ds:itemID="{E5210D99-FB32-4189-9E86-4CEBB934D8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FBFF60-4C47-42F1-9BB9-DD8929593B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c9e32b-73a4-40df-8e8f-6bea28908306"/>
    <ds:schemaRef ds:uri="750fdd02-1ef6-4ff8-a947-9715cc4d9a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Driftsregnskap §5-6</vt:lpstr>
      <vt:lpstr>Bevilgningsoversikt drift §5-4</vt:lpstr>
      <vt:lpstr>Investeringsregnskap §5-5</vt:lpstr>
      <vt:lpstr>Balansen §5-8 </vt:lpstr>
      <vt:lpstr>Budsjettavvik § 5-9</vt:lpstr>
      <vt:lpstr>Noter</vt:lpstr>
      <vt:lpstr>Drift regnskap kontospes</vt:lpstr>
      <vt:lpstr>Inv regnskap konto spes</vt:lpstr>
      <vt:lpstr>Balanse konto spes</vt:lpstr>
    </vt:vector>
  </TitlesOfParts>
  <Company>eKommune Sunnmore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Randi Kalvatsvik</dc:creator>
  <cp:lastModifiedBy>Anne Berit Støyva Emblem</cp:lastModifiedBy>
  <cp:lastPrinted>2025-03-21T10:53:02Z</cp:lastPrinted>
  <dcterms:created xsi:type="dcterms:W3CDTF">2024-10-30T12:02:26Z</dcterms:created>
  <dcterms:modified xsi:type="dcterms:W3CDTF">2025-03-28T14:05:47Z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0x010100381A96C48991594C976BD5B86440C481</vt:lpwstr>
  </property>
  <property fmtid="{D5CDD505-2E9C-101B-9397-08002B2CF9AE}" pid="3" name="MediaServiceImageTags">
    <vt:lpwstr/>
  </property>
</Properties>
</file>